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autoCompressPictures="0"/>
  <mc:AlternateContent xmlns:mc="http://schemas.openxmlformats.org/markup-compatibility/2006">
    <mc:Choice Requires="x15">
      <x15ac:absPath xmlns:x15ac="http://schemas.microsoft.com/office/spreadsheetml/2010/11/ac" url="S:\Shared\IMS - Integrated Management System ISO 9001; ISO 14001; ISO 45001\Conflict Minerals\"/>
    </mc:Choice>
  </mc:AlternateContent>
  <xr:revisionPtr revIDLastSave="0" documentId="8_{444C2196-BD9B-4438-A646-2047CAD19E55}"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F69" i="6" s="1"/>
  <c r="C69" i="6" s="1"/>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s="1"/>
  <c r="V10" i="5"/>
  <c r="E10" i="5"/>
  <c r="X10" i="5" s="1"/>
  <c r="V11" i="5"/>
  <c r="E11" i="5"/>
  <c r="X11" i="5" s="1"/>
  <c r="V12" i="5"/>
  <c r="E12" i="5"/>
  <c r="X12" i="5" s="1"/>
  <c r="V13" i="5"/>
  <c r="E13" i="5"/>
  <c r="X13" i="5" s="1"/>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D10" i="6" s="1"/>
  <c r="B9" i="6"/>
  <c r="B63" i="6"/>
  <c r="G63" i="6"/>
  <c r="B62" i="6"/>
  <c r="G62" i="6" s="1"/>
  <c r="B60" i="6"/>
  <c r="G60" i="6"/>
  <c r="B59" i="6"/>
  <c r="G59" i="6"/>
  <c r="B58" i="6"/>
  <c r="G58" i="6"/>
  <c r="B57" i="6"/>
  <c r="G57" i="6" s="1"/>
  <c r="B56" i="6"/>
  <c r="G56" i="6"/>
  <c r="B55" i="6"/>
  <c r="G55" i="6"/>
  <c r="B54" i="6"/>
  <c r="G54" i="6" s="1"/>
  <c r="B17" i="6"/>
  <c r="F22" i="6" s="1"/>
  <c r="B16" i="6"/>
  <c r="G16" i="6" s="1"/>
  <c r="H16" i="6" s="1"/>
  <c r="B15" i="6"/>
  <c r="B14" i="6"/>
  <c r="F19" i="6" s="1"/>
  <c r="H19" i="6" s="1"/>
  <c r="D19" i="6" s="1"/>
  <c r="G14" i="6"/>
  <c r="H14" i="6" s="1"/>
  <c r="H13" i="6"/>
  <c r="B12" i="6"/>
  <c r="G12" i="6"/>
  <c r="H12" i="6" s="1"/>
  <c r="D12" i="6" s="1"/>
  <c r="B11" i="6"/>
  <c r="G11" i="6"/>
  <c r="H11" i="6" s="1"/>
  <c r="D11" i="6" s="1"/>
  <c r="G9" i="6"/>
  <c r="H9" i="6" s="1"/>
  <c r="D9" i="6" s="1"/>
  <c r="B8" i="6"/>
  <c r="G8" i="6" s="1"/>
  <c r="H8" i="6" s="1"/>
  <c r="D8" i="6" s="1"/>
  <c r="B7" i="6"/>
  <c r="G7" i="6"/>
  <c r="H7" i="6" s="1"/>
  <c r="D7" i="6" s="1"/>
  <c r="B6" i="6"/>
  <c r="G6" i="6"/>
  <c r="B5" i="6"/>
  <c r="F6" i="6" s="1"/>
  <c r="H6" i="6" s="1"/>
  <c r="B4" i="6"/>
  <c r="G4" i="6"/>
  <c r="H4" i="6" s="1"/>
  <c r="D4" i="6" s="1"/>
  <c r="S2492" i="5"/>
  <c r="B90" i="4"/>
  <c r="H67" i="4"/>
  <c r="P47" i="4"/>
  <c r="P46" i="4"/>
  <c r="P45" i="4"/>
  <c r="P44" i="4"/>
  <c r="P43" i="4"/>
  <c r="Q43" i="4"/>
  <c r="P41" i="4"/>
  <c r="P40" i="4"/>
  <c r="P39" i="4"/>
  <c r="P38" i="4"/>
  <c r="P37" i="4"/>
  <c r="Q37" i="4" s="1"/>
  <c r="P35" i="4"/>
  <c r="P34" i="4"/>
  <c r="P33" i="4"/>
  <c r="P32" i="4"/>
  <c r="P31" i="4"/>
  <c r="Q31" i="4"/>
  <c r="P29" i="4"/>
  <c r="B29" i="4" s="1"/>
  <c r="A17" i="6" s="1"/>
  <c r="P28" i="4"/>
  <c r="P27" i="4"/>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64" i="6"/>
  <c r="G15" i="6"/>
  <c r="H15" i="6"/>
  <c r="D15" i="6" s="1"/>
  <c r="B21" i="6"/>
  <c r="G21" i="6" s="1"/>
  <c r="B19" i="6"/>
  <c r="A38" i="2"/>
  <c r="J4" i="5"/>
  <c r="B41" i="4"/>
  <c r="B59" i="4" s="1"/>
  <c r="A42"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1" i="4" s="1"/>
  <c r="B44" i="4"/>
  <c r="A29" i="6"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B39" i="6"/>
  <c r="G39" i="6" s="1"/>
  <c r="F24" i="6"/>
  <c r="H24" i="6" s="1"/>
  <c r="D24" i="6" s="1"/>
  <c r="B44" i="6"/>
  <c r="G44" i="6"/>
  <c r="B49" i="6"/>
  <c r="G49" i="6"/>
  <c r="B34" i="6"/>
  <c r="G34" i="6"/>
  <c r="B29" i="6"/>
  <c r="G29" i="6"/>
  <c r="B24" i="6"/>
  <c r="G24" i="6" s="1"/>
  <c r="G19" i="6"/>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F44" i="6"/>
  <c r="H44" i="6" s="1"/>
  <c r="D44" i="6" s="1"/>
  <c r="F29" i="6"/>
  <c r="H29" i="6" s="1"/>
  <c r="D29" i="6" s="1"/>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G209" i="5"/>
  <c r="R379" i="5"/>
  <c r="E379" i="5"/>
  <c r="X379" i="5" s="1"/>
  <c r="H423" i="5"/>
  <c r="E423" i="5"/>
  <c r="X423" i="5" s="1"/>
  <c r="X84"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J5" i="5"/>
  <c r="H5" i="5"/>
  <c r="G5" i="5"/>
  <c r="F5" i="5"/>
  <c r="R5" i="5"/>
  <c r="E5" i="5"/>
  <c r="X5" i="5" s="1"/>
  <c r="I5" i="5"/>
  <c r="G68" i="6"/>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5" i="6"/>
  <c r="G67" i="6"/>
  <c r="G66" i="6"/>
  <c r="G64" i="6" a="1"/>
  <c r="B42" i="6" l="1"/>
  <c r="G42" i="6" s="1"/>
  <c r="G17" i="6"/>
  <c r="H17" i="6" s="1"/>
  <c r="B47" i="6"/>
  <c r="G47" i="6" s="1"/>
  <c r="F27" i="6"/>
  <c r="B22" i="6"/>
  <c r="B32" i="6"/>
  <c r="G32" i="6" s="1"/>
  <c r="D16" i="6"/>
  <c r="K67" i="6"/>
  <c r="C16" i="6"/>
  <c r="B51" i="6"/>
  <c r="G51" i="6" s="1"/>
  <c r="B31" i="6"/>
  <c r="G31" i="6" s="1"/>
  <c r="B26" i="6"/>
  <c r="G26" i="6" s="1"/>
  <c r="F21" i="6"/>
  <c r="H21" i="6" s="1"/>
  <c r="D21" i="6" s="1"/>
  <c r="B41" i="6"/>
  <c r="G41" i="6" s="1"/>
  <c r="B46" i="6"/>
  <c r="G46" i="6" s="1"/>
  <c r="F26" i="6"/>
  <c r="D37" i="4"/>
  <c r="B20" i="6"/>
  <c r="F25" i="6" s="1"/>
  <c r="C15" i="6"/>
  <c r="B65" i="4"/>
  <c r="A47" i="6" s="1"/>
  <c r="B50" i="6"/>
  <c r="G50" i="6" s="1"/>
  <c r="F20" i="6"/>
  <c r="B53" i="4"/>
  <c r="A37" i="6" s="1"/>
  <c r="K65" i="6"/>
  <c r="D14" i="6"/>
  <c r="B85" i="4"/>
  <c r="A60" i="6" s="1"/>
  <c r="B61" i="4"/>
  <c r="A43" i="6" s="1"/>
  <c r="B81" i="4"/>
  <c r="A58" i="6" s="1"/>
  <c r="B83" i="4"/>
  <c r="A59" i="6" s="1"/>
  <c r="B67" i="4"/>
  <c r="A48" i="6" s="1"/>
  <c r="B77" i="4"/>
  <c r="A55" i="6" s="1"/>
  <c r="B79" i="4"/>
  <c r="A57" i="6" s="1"/>
  <c r="B31" i="4"/>
  <c r="A18" i="6" s="1"/>
  <c r="B87" i="4"/>
  <c r="A62" i="6" s="1"/>
  <c r="B75" i="4"/>
  <c r="A54" i="6" s="1"/>
  <c r="B43" i="4"/>
  <c r="A28" i="6" s="1"/>
  <c r="B89" i="4"/>
  <c r="A63" i="6" s="1"/>
  <c r="B37" i="4"/>
  <c r="A23" i="6" s="1"/>
  <c r="B49" i="4"/>
  <c r="A33" i="6" s="1"/>
  <c r="B55" i="4"/>
  <c r="A38" i="6" s="1"/>
  <c r="C19" i="6"/>
  <c r="F49" i="6"/>
  <c r="H49" i="6" s="1"/>
  <c r="D49" i="6" s="1"/>
  <c r="C49" i="6"/>
  <c r="B34" i="4"/>
  <c r="A21" i="6" s="1"/>
  <c r="F65" i="6"/>
  <c r="C34" i="6"/>
  <c r="C44" i="6"/>
  <c r="C14" i="6"/>
  <c r="F39" i="6"/>
  <c r="H39" i="6" s="1"/>
  <c r="D39" i="6" s="1"/>
  <c r="C29" i="6"/>
  <c r="F34" i="6"/>
  <c r="H34" i="6" s="1"/>
  <c r="D34" i="6" s="1"/>
  <c r="C24" i="6"/>
  <c r="B63" i="4"/>
  <c r="A45" i="6" s="1"/>
  <c r="C12" i="6"/>
  <c r="C11" i="6"/>
  <c r="B64" i="4"/>
  <c r="A46" i="6" s="1"/>
  <c r="B33" i="4"/>
  <c r="A20" i="6" s="1"/>
  <c r="B35" i="4"/>
  <c r="A22" i="6" s="1"/>
  <c r="B58" i="4"/>
  <c r="A41" i="6" s="1"/>
  <c r="B71" i="4"/>
  <c r="A52" i="6" s="1"/>
  <c r="A27" i="6"/>
  <c r="C10" i="6"/>
  <c r="D74" i="4"/>
  <c r="G67" i="4"/>
  <c r="C9" i="6"/>
  <c r="G74" i="4"/>
  <c r="G43" i="4"/>
  <c r="B50" i="4"/>
  <c r="A34" i="6" s="1"/>
  <c r="B69" i="4"/>
  <c r="A50" i="6" s="1"/>
  <c r="G49" i="4"/>
  <c r="G55" i="4"/>
  <c r="B56" i="4"/>
  <c r="A39" i="6" s="1"/>
  <c r="G69" i="6" a="1"/>
  <c r="G69" i="6" s="1"/>
  <c r="H69" i="6" s="1"/>
  <c r="D43" i="4"/>
  <c r="G37" i="4"/>
  <c r="B70" i="4"/>
  <c r="A51" i="6" s="1"/>
  <c r="D49" i="4"/>
  <c r="G61" i="4"/>
  <c r="D67" i="4"/>
  <c r="A24" i="6"/>
  <c r="D61" i="4"/>
  <c r="D55" i="4"/>
  <c r="B68" i="4"/>
  <c r="A49" i="6" s="1"/>
  <c r="C8" i="6"/>
  <c r="C7" i="6"/>
  <c r="B51" i="4"/>
  <c r="A35" i="6" s="1"/>
  <c r="A25" i="6"/>
  <c r="D6" i="6"/>
  <c r="C6" i="6"/>
  <c r="G5" i="6"/>
  <c r="H5" i="6" s="1"/>
  <c r="D5" i="6" s="1"/>
  <c r="B52" i="4"/>
  <c r="A36" i="6" s="1"/>
  <c r="A14" i="6"/>
  <c r="B32" i="4"/>
  <c r="A19" i="6" s="1"/>
  <c r="C4" i="6"/>
  <c r="G64" i="6"/>
  <c r="D17" i="6" l="1"/>
  <c r="C17" i="6"/>
  <c r="G22" i="6"/>
  <c r="H22" i="6" s="1"/>
  <c r="B52" i="6"/>
  <c r="G52" i="6" s="1"/>
  <c r="B27" i="6"/>
  <c r="G27" i="6" s="1"/>
  <c r="H27" i="6" s="1"/>
  <c r="B37" i="6"/>
  <c r="G37" i="6" s="1"/>
  <c r="F32" i="6"/>
  <c r="H32" i="6" s="1"/>
  <c r="F52" i="6"/>
  <c r="H52" i="6" s="1"/>
  <c r="F47" i="6"/>
  <c r="H47" i="6" s="1"/>
  <c r="F37" i="6"/>
  <c r="H37" i="6" s="1"/>
  <c r="F42" i="6"/>
  <c r="H42" i="6" s="1"/>
  <c r="F68" i="6"/>
  <c r="H68" i="6" s="1"/>
  <c r="C21" i="6"/>
  <c r="F51" i="6"/>
  <c r="H51" i="6" s="1"/>
  <c r="F31" i="6"/>
  <c r="H31" i="6" s="1"/>
  <c r="F67" i="6"/>
  <c r="H67" i="6" s="1"/>
  <c r="F46" i="6"/>
  <c r="H46" i="6" s="1"/>
  <c r="H26" i="6"/>
  <c r="F41" i="6"/>
  <c r="H41" i="6" s="1"/>
  <c r="F36" i="6"/>
  <c r="H36" i="6" s="1"/>
  <c r="H25" i="6"/>
  <c r="F30" i="6"/>
  <c r="H30" i="6" s="1"/>
  <c r="F35" i="6"/>
  <c r="H35" i="6" s="1"/>
  <c r="F45" i="6"/>
  <c r="H45" i="6" s="1"/>
  <c r="F40" i="6"/>
  <c r="H40" i="6" s="1"/>
  <c r="F66" i="6"/>
  <c r="H66" i="6" s="1"/>
  <c r="F50" i="6"/>
  <c r="H50" i="6" s="1"/>
  <c r="F54" i="6"/>
  <c r="F58" i="6" s="1"/>
  <c r="H58" i="6" s="1"/>
  <c r="B25" i="6"/>
  <c r="G25" i="6" s="1"/>
  <c r="B30" i="6"/>
  <c r="G30" i="6" s="1"/>
  <c r="B40" i="6"/>
  <c r="G40" i="6" s="1"/>
  <c r="G20" i="6"/>
  <c r="H20" i="6" s="1"/>
  <c r="B35" i="6"/>
  <c r="G35" i="6" s="1"/>
  <c r="B45" i="6"/>
  <c r="G45" i="6" s="1"/>
  <c r="C39" i="6"/>
  <c r="H65" i="6"/>
  <c r="C2" i="6"/>
  <c r="B2" i="6"/>
  <c r="C5" i="6"/>
  <c r="B64" i="6"/>
  <c r="H64" i="6"/>
  <c r="D27" i="6" l="1"/>
  <c r="C27" i="6"/>
  <c r="D37" i="6"/>
  <c r="C37" i="6"/>
  <c r="D22" i="6"/>
  <c r="C22" i="6"/>
  <c r="D52" i="6"/>
  <c r="C52" i="6"/>
  <c r="D42" i="6"/>
  <c r="C42" i="6"/>
  <c r="D47" i="6"/>
  <c r="C47" i="6"/>
  <c r="D68" i="6"/>
  <c r="C68" i="6"/>
  <c r="D32" i="6"/>
  <c r="C32" i="6"/>
  <c r="K68" i="6"/>
  <c r="H54" i="6"/>
  <c r="D54" i="6" s="1"/>
  <c r="F62" i="6"/>
  <c r="H62" i="6" s="1"/>
  <c r="D62" i="6" s="1"/>
  <c r="D31" i="6"/>
  <c r="C31" i="6"/>
  <c r="D36" i="6"/>
  <c r="C36" i="6"/>
  <c r="D41" i="6"/>
  <c r="C41" i="6"/>
  <c r="F57" i="6"/>
  <c r="H57" i="6" s="1"/>
  <c r="D57" i="6" s="1"/>
  <c r="D26" i="6"/>
  <c r="C26" i="6"/>
  <c r="F59" i="6"/>
  <c r="H59" i="6" s="1"/>
  <c r="D59" i="6" s="1"/>
  <c r="D46" i="6"/>
  <c r="C46" i="6"/>
  <c r="F63" i="6"/>
  <c r="H63" i="6" s="1"/>
  <c r="D67" i="6"/>
  <c r="C67" i="6"/>
  <c r="F55" i="6"/>
  <c r="H55" i="6" s="1"/>
  <c r="F60" i="6"/>
  <c r="H60" i="6" s="1"/>
  <c r="C60" i="6" s="1"/>
  <c r="D51" i="6"/>
  <c r="C51" i="6"/>
  <c r="D20" i="6"/>
  <c r="C20" i="6"/>
  <c r="K66" i="6"/>
  <c r="D66" i="6"/>
  <c r="C66" i="6"/>
  <c r="D40" i="6"/>
  <c r="C40" i="6"/>
  <c r="D45" i="6"/>
  <c r="C45" i="6"/>
  <c r="D35" i="6"/>
  <c r="C35" i="6"/>
  <c r="D30" i="6"/>
  <c r="C30" i="6"/>
  <c r="D25" i="6"/>
  <c r="C25" i="6"/>
  <c r="D50" i="6"/>
  <c r="C50" i="6"/>
  <c r="D65" i="6"/>
  <c r="C65" i="6"/>
  <c r="D63" i="6"/>
  <c r="C63" i="6"/>
  <c r="F56" i="6"/>
  <c r="H56" i="6" s="1"/>
  <c r="D58" i="6"/>
  <c r="C58" i="6"/>
  <c r="C64" i="6"/>
  <c r="D64" i="6"/>
  <c r="C62" i="6" l="1"/>
  <c r="D60" i="6"/>
  <c r="H70" i="6"/>
  <c r="D2" i="6" s="1"/>
  <c r="C57" i="6"/>
  <c r="C59" i="6"/>
  <c r="C54"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<sst xmlns="http://schemas.openxmlformats.org/spreadsheetml/2006/main" count="22532" uniqueCount="15890">
  <si>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</si>
  <si>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</si>
  <si>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</si>
  <si>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</si>
  <si>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</si>
  <si>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</si>
  <si>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</si>
  <si>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</si>
  <si>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</si>
  <si>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</si>
  <si>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</si>
  <si>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</si>
  <si>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</si>
  <si>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</si>
  <si>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</si>
  <si>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</si>
  <si>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</si>
  <si>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</si>
  <si>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</si>
  <si>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</si>
  <si>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</si>
  <si>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</si>
  <si>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</si>
  <si>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</si>
  <si>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</si>
  <si>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</si>
  <si>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</si>
  <si>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</si>
  <si>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</si>
  <si>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</si>
  <si>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</si>
  <si>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</si>
  <si>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</si>
  <si>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</si>
  <si>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</si>
  <si>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</si>
  <si>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</si>
  <si>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</si>
  <si>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</si>
  <si>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</si>
  <si>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</si>
  <si>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</si>
  <si>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</si>
  <si>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</si>
  <si>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</si>
  <si>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</si>
  <si>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</si>
  <si>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</si>
  <si>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</si>
  <si>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</si>
  <si>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</si>
  <si>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</si>
  <si>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</si>
  <si>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</si>
  <si>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</si>
  <si>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</si>
  <si>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</si>
  <si>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</si>
  <si>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</si>
  <si>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</si>
  <si>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</si>
  <si>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</si>
  <si>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</si>
  <si>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</si>
  <si>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</si>
  <si>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</si>
  <si>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</si>
  <si>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</si>
  <si>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</si>
  <si>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</si>
  <si>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</si>
  <si>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</si>
  <si>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</si>
  <si>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</si>
  <si>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</si>
  <si>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</si>
  <si>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</si>
  <si>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</si>
  <si>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</si>
  <si>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</si>
  <si>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</si>
  <si>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</si>
  <si>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</si>
  <si>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</si>
  <si>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</si>
  <si>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</si>
  <si>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</si>
  <si>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</si>
  <si>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</si>
  <si>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</si>
  <si>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</si>
  <si>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</si>
  <si>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</si>
  <si>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</si>
  <si>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</si>
  <si>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</si>
  <si>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</si>
  <si>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</si>
  <si>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</si>
  <si>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</si>
  <si>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</si>
  <si>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</si>
  <si>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</si>
  <si>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</si>
  <si>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</si>
  <si>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</si>
  <si>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</si>
  <si>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</si>
  <si>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</si>
  <si>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</si>
  <si>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</si>
  <si>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</si>
  <si>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</si>
  <si>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</si>
  <si>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</si>
  <si>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</si>
  <si>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</si>
  <si>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</si>
  <si>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</si>
  <si>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</si>
  <si>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</si>
  <si>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</si>
  <si>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</si>
  <si>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</si>
  <si>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</si>
  <si>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</si>
  <si>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</si>
  <si>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</si>
  <si>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</si>
  <si>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</si>
  <si>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</si>
  <si>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</si>
  <si>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</si>
  <si>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</si>
  <si>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</si>
  <si>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</si>
  <si>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</si>
  <si>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</si>
  <si>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</si>
  <si>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</si>
  <si>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</si>
  <si>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</si>
  <si>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</si>
  <si>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</si>
  <si>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</si>
  <si>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</si>
  <si>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</si>
  <si>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</si>
  <si>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</si>
  <si>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</si>
  <si>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</si>
  <si>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</si>
  <si>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</si>
  <si>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</si>
  <si>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</si>
  <si>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</si>
  <si>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</si>
  <si>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</si>
  <si>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</si>
  <si>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</si>
  <si>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</si>
  <si>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</si>
  <si>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</si>
  <si>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</si>
  <si>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</si>
  <si>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</si>
  <si>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</si>
  <si>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</si>
  <si>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</si>
  <si>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</si>
  <si>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</si>
  <si>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</si>
  <si>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</si>
  <si>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</si>
  <si>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</si>
  <si>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</si>
  <si>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</si>
  <si>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</si>
  <si>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</si>
  <si>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</si>
  <si>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</si>
  <si>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</si>
  <si>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</si>
  <si>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</si>
  <si>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</si>
  <si>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</si>
  <si>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</si>
  <si>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</si>
  <si>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</si>
  <si>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</si>
  <si>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</si>
  <si>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</si>
  <si>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</si>
  <si>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</si>
  <si>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</si>
  <si>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</si>
  <si>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</si>
  <si>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</si>
  <si>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</si>
  <si>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</si>
  <si>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</si>
  <si>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</si>
  <si>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</si>
  <si>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</si>
  <si>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</si>
  <si>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</si>
  <si>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</si>
  <si>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</si>
  <si>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</si>
  <si>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</si>
  <si>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</si>
  <si>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</si>
  <si>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</si>
  <si>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</si>
  <si>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</si>
  <si>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</si>
  <si>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</si>
  <si>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</si>
  <si>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</si>
  <si>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</si>
  <si>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</si>
  <si>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</si>
  <si>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</si>
  <si>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</si>
  <si>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</si>
  <si>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</si>
  <si>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</si>
  <si>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</si>
  <si>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</si>
  <si>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</si>
  <si>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</si>
  <si>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</si>
  <si>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</si>
  <si>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</si>
  <si>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</si>
  <si>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</si>
  <si>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</si>
  <si>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</si>
  <si>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</si>
  <si>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</si>
  <si>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</si>
  <si>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</si>
  <si>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</si>
  <si>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</si>
  <si>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</si>
  <si>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</si>
  <si>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</si>
  <si>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</si>
  <si>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</si>
  <si>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</si>
  <si>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</si>
  <si>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</si>
  <si>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</si>
  <si>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</si>
  <si>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</si>
  <si>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</si>
  <si>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</si>
  <si>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</si>
  <si>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</si>
  <si>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</si>
  <si>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</si>
  <si>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</si>
  <si>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</si>
  <si>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</si>
  <si>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</si>
  <si>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</si>
  <si>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</si>
  <si>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</si>
  <si>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</si>
  <si>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</si>
  <si>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</si>
  <si>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</si>
  <si>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</si>
  <si>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</si>
  <si>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</si>
  <si>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</si>
  <si>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</si>
  <si>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</si>
  <si>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</si>
  <si>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</si>
  <si>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</si>
  <si>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</si>
  <si>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</si>
  <si>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</si>
  <si>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</si>
  <si>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</si>
  <si>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</si>
  <si>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</si>
  <si>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</si>
  <si>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</si>
  <si>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</si>
  <si>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</si>
  <si>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</si>
  <si>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</si>
  <si>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</si>
  <si>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</si>
  <si>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</si>
  <si>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</si>
  <si>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</si>
  <si>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</si>
  <si>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</si>
  <si>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</si>
  <si>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</si>
  <si>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</si>
  <si>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</si>
  <si>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</si>
  <si>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</si>
  <si>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</si>
  <si>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</si>
  <si>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</si>
  <si>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</si>
  <si>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</si>
  <si>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</si>
  <si>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</si>
  <si>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</si>
  <si>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</si>
  <si>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</si>
  <si>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</si>
  <si>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</si>
  <si>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</si>
  <si>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</si>
  <si>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</si>
  <si>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</si>
  <si>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</si>
  <si>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</si>
  <si>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</si>
  <si>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</si>
  <si>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</si>
  <si>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</si>
  <si>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</si>
  <si>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</si>
  <si>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</si>
  <si>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</si>
  <si>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</si>
  <si>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</si>
  <si>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</si>
  <si>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</si>
  <si>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</si>
  <si>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</si>
  <si>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</si>
  <si>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</si>
  <si>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</si>
  <si>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</si>
  <si>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</si>
  <si>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</si>
  <si>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</si>
  <si>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</si>
  <si>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</si>
  <si>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</si>
  <si>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</si>
  <si>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</si>
  <si>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</si>
  <si>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</si>
  <si>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</si>
  <si>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</si>
  <si>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</si>
  <si>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</si>
  <si>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</si>
  <si>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</si>
  <si>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</si>
  <si>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</si>
  <si>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</si>
  <si>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</si>
  <si>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</si>
  <si>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</si>
  <si>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</si>
  <si>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</si>
  <si>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</si>
  <si>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</si>
  <si>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</si>
  <si>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</si>
  <si>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</si>
  <si>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</si>
  <si>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</si>
  <si>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</si>
  <si>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</si>
  <si>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</si>
  <si>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</si>
  <si>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</si>
  <si>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</si>
  <si>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</si>
  <si>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</si>
  <si>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</si>
  <si>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</si>
  <si>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</si>
  <si>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</si>
  <si>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</si>
  <si>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</si>
  <si>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</si>
  <si>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</si>
  <si>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</si>
  <si>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</si>
  <si>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</si>
  <si>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</si>
  <si>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</si>
  <si>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</si>
  <si>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</si>
  <si>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</si>
  <si>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</si>
  <si>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</si>
  <si>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</si>
  <si>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</si>
  <si>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</si>
  <si>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</si>
  <si>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</si>
  <si>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</si>
  <si>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</si>
  <si>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</si>
  <si>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</si>
  <si>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</si>
  <si>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</si>
  <si>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</si>
  <si>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</si>
  <si>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</si>
  <si>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</si>
  <si>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</si>
  <si>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</si>
  <si>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</si>
  <si>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</si>
  <si>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</si>
  <si>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</si>
  <si>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</si>
  <si>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</si>
  <si>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</si>
  <si>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</si>
  <si>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</si>
  <si>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</si>
  <si>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</si>
  <si>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</si>
  <si>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</si>
  <si>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</si>
  <si>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</si>
  <si>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</si>
  <si>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</si>
  <si>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</si>
  <si>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</si>
  <si>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</si>
  <si>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</si>
  <si>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</si>
  <si>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</si>
  <si>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</si>
  <si>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</si>
  <si>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</si>
  <si>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</si>
  <si>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</si>
  <si>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</si>
  <si>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</si>
  <si>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</si>
  <si>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</si>
  <si>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</si>
  <si>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</si>
  <si>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</si>
  <si>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</si>
  <si>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</si>
  <si>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</si>
  <si>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</si>
  <si>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</si>
  <si>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</si>
  <si>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</si>
  <si>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</si>
  <si>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</si>
  <si>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</si>
  <si>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</si>
  <si>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</si>
  <si>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</si>
  <si>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</si>
  <si>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</si>
  <si>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</si>
  <si>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</si>
  <si>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</si>
  <si>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</si>
  <si>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</si>
  <si>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</si>
  <si>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</si>
  <si>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</si>
  <si>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</si>
  <si>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</si>
  <si>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</si>
  <si>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</si>
  <si>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</si>
  <si>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</si>
  <si>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</si>
  <si>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</si>
  <si>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</si>
  <si>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</si>
  <si>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</si>
  <si>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</si>
  <si>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</si>
  <si>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</si>
  <si>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</si>
  <si>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</si>
  <si>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</si>
  <si>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</si>
  <si>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</si>
  <si>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</si>
  <si>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</si>
  <si>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</si>
  <si>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</si>
  <si>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</si>
  <si>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</si>
  <si>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</si>
  <si>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</si>
  <si>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</si>
  <si>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</si>
  <si>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</si>
  <si>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</si>
  <si>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</si>
  <si>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</si>
  <si>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</si>
  <si>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</si>
  <si>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</si>
  <si>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</si>
  <si>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</si>
  <si>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</si>
  <si>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</si>
  <si>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</si>
  <si>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</si>
  <si>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</si>
  <si>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</si>
  <si>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</si>
  <si>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</si>
  <si>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</si>
  <si>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</si>
  <si>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</si>
  <si>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</si>
  <si>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</si>
  <si>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</si>
  <si>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</si>
  <si>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</si>
  <si>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</si>
  <si>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</si>
  <si>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</si>
  <si>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</si>
  <si>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</si>
  <si>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</si>
  <si>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</si>
  <si>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</si>
  <si>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</si>
  <si>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</si>
  <si>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</si>
  <si>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</si>
  <si>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</si>
  <si>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</si>
  <si>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</si>
  <si>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</si>
  <si>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</si>
  <si>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</si>
  <si>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</si>
  <si>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</si>
  <si>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</si>
  <si>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</si>
  <si>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</si>
  <si>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</si>
  <si>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</si>
  <si>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</si>
  <si>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</si>
  <si>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</si>
  <si>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</si>
  <si>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</si>
  <si>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</si>
  <si>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</si>
  <si>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</si>
  <si>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</si>
  <si>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</si>
  <si>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</si>
  <si>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</si>
  <si>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</si>
  <si>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</si>
  <si>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</si>
  <si>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</si>
  <si>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</si>
  <si>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</si>
  <si>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</si>
  <si>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</si>
  <si>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</si>
  <si>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</si>
  <si>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</si>
  <si>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</si>
  <si>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</si>
  <si>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</si>
  <si>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</si>
  <si>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</si>
  <si>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</si>
  <si>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</si>
  <si>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</si>
  <si>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</si>
  <si>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</si>
  <si>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</si>
  <si>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</si>
  <si>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</si>
  <si>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</si>
  <si>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</si>
  <si>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</si>
  <si>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</si>
  <si>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</si>
  <si>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</si>
  <si>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</si>
  <si>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</si>
  <si>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</si>
  <si>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</si>
  <si>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</si>
  <si>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</si>
  <si>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</si>
  <si>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</si>
  <si>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</si>
  <si>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</si>
  <si>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</si>
  <si>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</si>
  <si>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</si>
  <si>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</si>
  <si>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</si>
  <si>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</si>
  <si>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</si>
  <si>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</si>
  <si>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</si>
  <si>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</si>
  <si>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</si>
  <si>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</si>
  <si>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</si>
  <si>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</si>
  <si>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</si>
  <si>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</si>
  <si>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</si>
  <si>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</si>
  <si>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</si>
  <si>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</si>
  <si>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</si>
  <si>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</si>
  <si>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</si>
  <si>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</si>
  <si>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</si>
  <si>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</si>
  <si>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</si>
  <si>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</si>
  <si>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</si>
  <si>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</si>
  <si>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</si>
  <si>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</si>
  <si>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</si>
  <si>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</si>
  <si>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</si>
  <si>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</si>
  <si>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</si>
  <si>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</si>
  <si>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</si>
  <si>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</si>
  <si>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</si>
  <si>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</si>
  <si>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</si>
  <si>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</si>
  <si>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</si>
  <si>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</si>
  <si>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</si>
  <si>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</si>
  <si>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</si>
  <si>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</si>
  <si>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</si>
  <si>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</si>
  <si>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</si>
  <si>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</si>
  <si>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</si>
  <si>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</si>
  <si>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</si>
  <si>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</si>
  <si>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</si>
  <si>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</si>
  <si>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</si>
  <si>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</si>
  <si>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</si>
  <si>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</si>
  <si>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</si>
  <si>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</si>
  <si>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</si>
  <si>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</si>
  <si>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</si>
  <si>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</si>
  <si>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</si>
  <si>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</si>
  <si>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</si>
  <si>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</si>
  <si>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</si>
  <si>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</si>
  <si>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</si>
  <si>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</si>
  <si>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</si>
  <si>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</si>
  <si>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</si>
  <si>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</si>
  <si>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</si>
  <si>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</si>
  <si>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</si>
  <si>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</si>
  <si>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</si>
  <si>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</si>
  <si>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</si>
  <si>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</si>
  <si>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</si>
  <si>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</si>
  <si>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</si>
  <si>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</si>
  <si>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</si>
  <si>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</si>
  <si>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</si>
  <si>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</si>
  <si>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</si>
  <si>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</si>
  <si>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</si>
  <si>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</si>
  <si>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</si>
  <si>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</si>
  <si>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</si>
  <si>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</si>
  <si>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</si>
  <si>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</si>
  <si>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</si>
  <si>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</si>
  <si>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</si>
  <si>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</si>
  <si>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</si>
  <si>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</si>
  <si>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</si>
  <si>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</si>
  <si>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</si>
  <si>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</si>
  <si>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</si>
  <si>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</si>
  <si>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</si>
  <si>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</si>
  <si>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</si>
  <si>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</si>
  <si>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</si>
  <si>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</si>
  <si>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</si>
  <si>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</si>
  <si>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</si>
  <si>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</si>
  <si>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</si>
  <si>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</si>
  <si>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</si>
  <si>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</si>
  <si>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</si>
  <si>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</si>
  <si>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</si>
  <si>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</si>
  <si>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</si>
  <si>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</si>
  <si>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</si>
  <si>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</si>
  <si>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</si>
  <si>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</si>
  <si>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</si>
  <si>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</si>
  <si>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</si>
  <si>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</si>
  <si>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</si>
  <si>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</si>
  <si>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</si>
  <si>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</si>
  <si>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</si>
  <si>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</si>
  <si>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</si>
  <si>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</si>
  <si>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</si>
  <si>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</si>
  <si>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</si>
  <si>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</si>
  <si>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</si>
  <si>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</si>
  <si>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</si>
  <si>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</si>
  <si>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</si>
  <si>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</si>
  <si>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</si>
  <si>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</si>
  <si>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</si>
  <si>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</si>
  <si>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</si>
  <si>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</si>
  <si>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</si>
  <si>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</si>
  <si>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</si>
  <si>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</si>
  <si>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</si>
  <si>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</si>
  <si>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</si>
  <si>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</si>
  <si>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</si>
  <si>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</si>
  <si>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</si>
  <si>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</si>
  <si>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</si>
  <si>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</si>
  <si>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</si>
  <si>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</si>
  <si>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</si>
  <si>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</si>
  <si>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</si>
  <si>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</si>
  <si>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</si>
  <si>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</si>
  <si>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</si>
  <si>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</si>
  <si>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</si>
  <si>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</si>
  <si>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</si>
  <si>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</si>
  <si>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</si>
  <si>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</si>
  <si>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</si>
  <si>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</si>
  <si>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</si>
  <si>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</si>
  <si>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</si>
  <si>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</si>
  <si>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</si>
  <si>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</si>
  <si>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</si>
  <si>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</si>
  <si>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</si>
  <si>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</si>
  <si>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</si>
  <si>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</si>
  <si>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</si>
  <si>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</si>
  <si>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</si>
  <si>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</si>
  <si>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</si>
  <si>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</si>
  <si>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</si>
  <si>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</si>
  <si>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</si>
  <si>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</si>
  <si>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</si>
  <si>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</si>
  <si>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</si>
  <si>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</si>
  <si>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</si>
  <si>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</si>
  <si>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</si>
  <si>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</si>
  <si>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</si>
  <si>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</si>
  <si>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</si>
  <si>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</si>
  <si>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</si>
  <si>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</si>
  <si>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</si>
  <si>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</si>
  <si>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</si>
  <si>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</si>
  <si>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</si>
  <si>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</si>
  <si>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</si>
  <si>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</si>
  <si>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</si>
  <si>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</si>
  <si>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</si>
  <si>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</si>
  <si>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</si>
  <si>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</si>
  <si>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</si>
  <si>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</si>
  <si>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</si>
  <si>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</si>
  <si>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</si>
  <si>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</si>
  <si>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</si>
  <si>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</si>
  <si>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</si>
  <si>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</si>
  <si>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</si>
  <si>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</si>
  <si>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</si>
  <si>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</si>
  <si>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</si>
  <si>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</si>
  <si>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</si>
  <si>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</si>
  <si>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</si>
  <si>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</si>
  <si>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</si>
  <si>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</si>
  <si>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</si>
  <si>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</si>
  <si>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</si>
  <si>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</si>
  <si>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</si>
  <si>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</si>
  <si>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</si>
  <si>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</si>
  <si>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</si>
  <si>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</si>
  <si>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</si>
  <si>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</si>
  <si>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</si>
  <si>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</si>
  <si>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</si>
  <si>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</si>
  <si>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</si>
  <si>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</si>
  <si>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</si>
  <si>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</si>
  <si>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</si>
  <si>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</si>
  <si>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</si>
  <si>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</si>
  <si>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</si>
  <si>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</si>
  <si>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</si>
  <si>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</si>
  <si>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</si>
  <si>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</si>
  <si>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</si>
  <si>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</si>
  <si>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</si>
  <si>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</si>
  <si>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</si>
  <si>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</si>
  <si>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</si>
  <si>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</si>
  <si>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</si>
  <si>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</si>
  <si>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</si>
  <si>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</si>
  <si>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</si>
  <si>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</si>
  <si>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</si>
  <si>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</si>
  <si>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</si>
  <si>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</si>
  <si>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</si>
  <si>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</si>
  <si>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</si>
  <si>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</si>
  <si>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</si>
  <si>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</si>
  <si>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</si>
  <si>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</si>
  <si>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</si>
  <si>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</si>
  <si>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</si>
  <si>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</si>
  <si>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</si>
  <si>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</si>
  <si>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</si>
  <si>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</si>
  <si>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</si>
  <si>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</si>
  <si>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</si>
  <si>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</si>
  <si>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</si>
  <si>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</si>
  <si>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</si>
  <si>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</si>
  <si>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</si>
  <si>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</si>
  <si>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</si>
  <si>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</si>
  <si>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</si>
  <si>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</si>
  <si>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</si>
  <si>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</si>
  <si>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</si>
  <si>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</si>
  <si>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</si>
  <si>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</si>
  <si>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</si>
  <si>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</si>
  <si>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</si>
  <si>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</si>
  <si>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</si>
  <si>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</si>
  <si>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</si>
  <si>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</si>
  <si>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</si>
  <si>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</si>
  <si>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</si>
  <si>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</si>
  <si>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</si>
  <si>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</si>
  <si>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</si>
  <si>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</si>
  <si>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</si>
  <si>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</si>
  <si>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</si>
  <si>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</si>
  <si>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</si>
  <si>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</si>
  <si>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</si>
  <si>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</si>
  <si>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</si>
  <si>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</si>
  <si>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</si>
  <si>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</si>
  <si>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</si>
  <si>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</si>
  <si>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</si>
  <si>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</si>
  <si>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</si>
  <si>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</si>
  <si>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</si>
  <si>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</si>
  <si>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</si>
  <si>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</si>
  <si>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</si>
  <si>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</si>
  <si>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</si>
  <si>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</si>
  <si>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</si>
  <si>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</si>
  <si>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</si>
  <si>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</si>
  <si>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</si>
  <si>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</si>
  <si>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</si>
  <si>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</si>
  <si>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</si>
  <si>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</si>
  <si>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</si>
  <si>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</si>
  <si>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</si>
  <si>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</si>
  <si>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</si>
  <si>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</si>
  <si>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</si>
  <si>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</si>
  <si>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</si>
  <si>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</si>
  <si>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</si>
  <si>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</si>
  <si>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</si>
  <si>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</si>
  <si>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</si>
  <si>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</si>
  <si>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</si>
  <si>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</si>
  <si>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</si>
  <si>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</si>
  <si>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</si>
  <si>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</si>
  <si>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</si>
  <si>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</si>
  <si>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</si>
  <si>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</si>
  <si>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</si>
  <si>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</si>
  <si>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</si>
  <si>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</si>
  <si>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</si>
  <si>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</si>
  <si>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</si>
  <si>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</si>
  <si>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</si>
  <si>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</si>
  <si>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</si>
  <si>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</si>
  <si>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</si>
  <si>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</si>
  <si>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</si>
  <si>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</si>
  <si>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</si>
  <si>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</si>
  <si>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</si>
  <si>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</si>
  <si>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</si>
  <si>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</si>
  <si>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</si>
  <si>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</si>
  <si>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</si>
  <si>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</si>
  <si>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</si>
  <si>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</si>
  <si>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</si>
  <si>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</si>
  <si>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</si>
  <si>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</si>
  <si>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</si>
  <si>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</si>
  <si>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</si>
  <si>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</si>
  <si>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</si>
  <si>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</si>
  <si>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</si>
  <si>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</si>
  <si>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</si>
  <si>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</si>
  <si>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</si>
  <si>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</si>
  <si>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</si>
  <si>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</si>
  <si>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</si>
  <si>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</si>
  <si>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</si>
  <si>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</si>
  <si>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</si>
  <si>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</si>
  <si>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</si>
  <si>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</si>
  <si>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</si>
  <si>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</si>
  <si>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</si>
  <si>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</si>
  <si>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</si>
  <si>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</si>
  <si>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</si>
  <si>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</si>
  <si>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</si>
  <si>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</si>
  <si>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</si>
  <si>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</si>
  <si>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</si>
  <si>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</si>
  <si>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</si>
  <si>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</si>
  <si>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</si>
  <si>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</si>
  <si>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</si>
  <si>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</si>
  <si>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</si>
  <si>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</si>
  <si>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</si>
  <si>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</si>
  <si>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</si>
  <si>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</si>
  <si>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</si>
  <si>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</si>
  <si>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</si>
  <si>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</si>
  <si>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</si>
  <si>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</si>
  <si>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</si>
  <si>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</si>
  <si>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</si>
  <si>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</si>
  <si>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</si>
  <si>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</si>
  <si>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</si>
  <si>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</si>
  <si>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</si>
  <si>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</si>
  <si>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</si>
  <si>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</si>
  <si>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</si>
  <si>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</si>
  <si>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</si>
  <si>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</si>
  <si>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</si>
  <si>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</si>
  <si>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</si>
  <si>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</si>
  <si>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</si>
  <si>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</si>
  <si>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</si>
  <si>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</si>
  <si>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</si>
  <si>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</si>
  <si>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</si>
  <si>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</si>
  <si>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</si>
  <si>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</si>
  <si>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</si>
  <si>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</si>
  <si>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</si>
  <si>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</si>
  <si>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</si>
  <si>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</si>
  <si>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</si>
  <si>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</si>
  <si>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</si>
  <si>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</si>
  <si>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</si>
  <si>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</si>
  <si>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</si>
  <si>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</si>
  <si>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</si>
  <si>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</si>
  <si>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</si>
  <si>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</si>
  <si>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</si>
  <si>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</si>
  <si>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</si>
  <si>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</si>
  <si>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</si>
  <si>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</si>
  <si>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</si>
  <si>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</si>
  <si>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</si>
  <si>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</si>
  <si>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</si>
  <si>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</si>
  <si>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</si>
  <si>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</si>
  <si>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</si>
  <si>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</si>
  <si>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</si>
  <si>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</si>
  <si>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</si>
  <si>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</si>
  <si>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</si>
  <si>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</si>
  <si>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</si>
  <si>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</si>
  <si>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</si>
  <si>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</si>
  <si>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</si>
  <si>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</si>
  <si>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</si>
  <si>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</si>
  <si>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</si>
  <si>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</si>
  <si>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</si>
  <si>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</si>
  <si>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</si>
  <si>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</si>
  <si>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</si>
  <si>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</si>
  <si>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</si>
  <si>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</si>
  <si>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</si>
  <si>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</si>
  <si>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</si>
  <si>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</si>
  <si>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</si>
  <si>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</si>
  <si>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</si>
  <si>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</si>
  <si>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</si>
  <si>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</si>
  <si>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</si>
  <si>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</si>
  <si>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</si>
  <si>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</si>
  <si>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</si>
  <si>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</si>
  <si>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</si>
  <si>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</si>
  <si>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</si>
  <si>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</si>
  <si>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</si>
  <si>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</si>
  <si>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</si>
  <si>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</si>
  <si>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</si>
  <si>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</si>
  <si>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</si>
  <si>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</si>
  <si>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</si>
  <si>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</si>
  <si>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</si>
  <si>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</si>
  <si>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</si>
  <si>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</si>
  <si>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</si>
  <si>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</si>
  <si>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</si>
  <si>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</si>
  <si>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</si>
  <si>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</si>
  <si>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</si>
  <si>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</si>
  <si>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</si>
  <si>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</si>
  <si>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</si>
  <si>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</si>
  <si>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</si>
  <si>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</si>
  <si>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</si>
  <si>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</si>
  <si>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</si>
  <si>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</si>
  <si>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</si>
  <si>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</si>
  <si>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</si>
  <si>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</si>
  <si>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</si>
  <si>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</si>
  <si>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</si>
  <si>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</si>
  <si>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</si>
  <si>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</si>
  <si>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</si>
  <si>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</si>
  <si>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</si>
  <si>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</si>
  <si>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</si>
  <si>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</si>
  <si>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</si>
  <si>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</si>
  <si>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</si>
  <si>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</si>
  <si>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</si>
  <si>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</si>
  <si>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</si>
  <si>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</si>
  <si>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</si>
  <si>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</si>
  <si>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</si>
  <si>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</si>
  <si>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</si>
  <si>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</si>
  <si>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</si>
  <si>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</si>
  <si>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</si>
  <si>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</si>
  <si>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</si>
  <si>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</si>
  <si>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</si>
  <si>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</si>
  <si>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</si>
  <si>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</si>
  <si>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</si>
  <si>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</si>
  <si>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</si>
  <si>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</si>
  <si>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</si>
  <si>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</si>
  <si>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</si>
  <si>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</si>
  <si>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</si>
  <si>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</si>
  <si>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</si>
  <si>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</si>
  <si>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</si>
  <si>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</si>
  <si>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</si>
  <si>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</si>
  <si>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</si>
  <si>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</si>
  <si>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</si>
  <si>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</si>
  <si>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</si>
  <si>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</si>
  <si>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</si>
  <si>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</si>
  <si>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</si>
  <si>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</si>
  <si>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</si>
  <si>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</si>
  <si>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</si>
  <si>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</si>
  <si>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</si>
  <si>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</si>
  <si>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</si>
  <si>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</si>
  <si>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</si>
  <si>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</si>
  <si>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</si>
  <si>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</si>
  <si>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</si>
  <si>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</si>
  <si>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</si>
  <si>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</si>
  <si>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</si>
  <si>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</si>
  <si>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</si>
  <si>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</si>
  <si>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</si>
  <si>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</si>
  <si>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</si>
  <si>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</si>
  <si>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</si>
  <si>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</si>
  <si>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</si>
  <si>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</si>
  <si>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</si>
  <si>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</si>
  <si>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</si>
  <si>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</si>
  <si>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</si>
  <si>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</si>
  <si>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</si>
  <si>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</si>
  <si>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</si>
  <si>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</si>
  <si>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</si>
  <si>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</si>
  <si>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</si>
  <si>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</si>
  <si>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</si>
  <si>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</si>
  <si>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</si>
  <si>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</si>
  <si>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</si>
  <si>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</si>
  <si>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</si>
  <si>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</si>
  <si>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</si>
  <si>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</si>
  <si>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</si>
  <si>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</si>
  <si>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</si>
  <si>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</si>
  <si>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</si>
  <si>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</si>
  <si>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</si>
  <si>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</si>
  <si>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</si>
  <si>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</si>
  <si>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</si>
  <si>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</si>
  <si>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</si>
  <si>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</si>
  <si>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</si>
  <si>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</si>
  <si>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</si>
  <si>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</si>
  <si>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</si>
  <si>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</si>
  <si>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</si>
  <si>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</si>
  <si>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</si>
  <si>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</si>
  <si>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</si>
  <si>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</si>
  <si>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</si>
  <si>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</si>
  <si>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</si>
  <si>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</si>
  <si>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</si>
  <si>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</si>
  <si>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</si>
  <si>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</si>
  <si>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</si>
  <si>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</si>
  <si>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</si>
  <si>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</si>
  <si>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</si>
  <si>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</si>
  <si>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</si>
  <si>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</si>
  <si>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</si>
  <si>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</si>
  <si>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</si>
  <si>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</si>
  <si>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</si>
  <si>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</si>
  <si>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</si>
  <si>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</si>
  <si>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</si>
  <si>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</si>
  <si>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</si>
  <si>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</si>
  <si>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</si>
  <si>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</si>
  <si>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</si>
  <si>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</si>
  <si>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</si>
  <si>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</si>
  <si>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</si>
  <si>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</si>
  <si>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</si>
  <si>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</si>
  <si>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</si>
  <si>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</si>
  <si>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</si>
  <si>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</si>
  <si>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</si>
  <si>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</si>
  <si>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</si>
  <si>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</si>
  <si>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</si>
  <si>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</si>
  <si>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</si>
  <si>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</si>
  <si>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</si>
  <si>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</si>
  <si>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</si>
  <si>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</si>
  <si>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</si>
  <si>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</si>
  <si>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</si>
  <si>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</si>
  <si>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</si>
  <si>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</si>
  <si>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</si>
  <si>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</si>
  <si>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</si>
  <si>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</si>
  <si>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</si>
  <si>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</si>
  <si>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</si>
  <si>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</si>
  <si>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</si>
  <si>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</si>
  <si>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</si>
  <si>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</si>
  <si>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</si>
  <si>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</si>
  <si>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</si>
  <si>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</si>
  <si>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</si>
  <si>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</si>
  <si>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</si>
  <si>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</si>
  <si>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</si>
  <si>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</si>
  <si>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</si>
  <si>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</si>
  <si>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</si>
  <si>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</si>
  <si>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</si>
  <si>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</si>
  <si>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</si>
  <si>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</si>
  <si>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</si>
  <si>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</si>
  <si>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</si>
  <si>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</si>
  <si>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</si>
  <si>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</si>
  <si>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</si>
  <si>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</si>
  <si>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</si>
  <si>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</si>
  <si>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</si>
  <si>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</si>
  <si>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</si>
  <si>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</si>
  <si>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</si>
  <si>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</si>
  <si>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</si>
  <si>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</si>
  <si>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</si>
  <si>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</si>
  <si>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</si>
  <si>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</si>
  <si>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</si>
  <si>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</si>
  <si>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</si>
  <si>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</si>
  <si>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</si>
  <si>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</si>
  <si>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</si>
  <si>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</si>
  <si>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</si>
  <si>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</si>
  <si>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</si>
  <si>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</si>
  <si>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</si>
  <si>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</si>
  <si>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</si>
  <si>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</si>
  <si>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</si>
  <si>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</si>
  <si>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</si>
  <si>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</si>
  <si>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</si>
  <si>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</si>
  <si>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</si>
  <si>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</si>
  <si>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</si>
  <si>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</si>
  <si>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</si>
  <si>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</si>
  <si>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</si>
  <si>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</si>
  <si>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</si>
  <si>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</si>
  <si>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</si>
  <si>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</si>
  <si>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</si>
  <si>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</si>
  <si>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</si>
  <si>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</si>
  <si>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</si>
  <si>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</si>
  <si>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</si>
  <si>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</si>
  <si>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</si>
  <si>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</si>
  <si>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</si>
  <si>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</si>
  <si>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</si>
  <si>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</si>
  <si>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</si>
  <si>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</si>
  <si>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</si>
  <si>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</si>
  <si>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</si>
  <si>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</si>
  <si>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</si>
  <si>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</si>
  <si>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</si>
  <si>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</si>
  <si>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</si>
  <si>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</si>
  <si>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</si>
  <si>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</si>
  <si>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</si>
  <si>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</si>
  <si>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</si>
  <si>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</si>
  <si>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</si>
  <si>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</si>
  <si>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</si>
  <si>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</si>
  <si>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</si>
  <si>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</si>
  <si>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</si>
  <si>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</si>
  <si>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</si>
  <si>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</si>
  <si>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</si>
  <si>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</si>
  <si>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</si>
  <si>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</si>
  <si>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</si>
  <si>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</si>
  <si>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</si>
  <si>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</si>
  <si>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</si>
  <si>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</si>
  <si>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</si>
  <si>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</si>
  <si>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</si>
  <si>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</si>
  <si>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</si>
  <si>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</si>
  <si>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</si>
  <si>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</si>
  <si>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</si>
  <si>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</si>
  <si>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</si>
  <si>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</si>
  <si>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</si>
  <si>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</si>
  <si>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</si>
  <si>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</si>
  <si>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</si>
  <si>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</si>
  <si>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</si>
  <si>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</si>
  <si>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</si>
  <si>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</si>
  <si>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</si>
  <si>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</si>
  <si>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</si>
  <si>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</si>
  <si>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</si>
  <si>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</si>
  <si>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</si>
  <si>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</si>
  <si>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</si>
  <si>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</si>
  <si>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</si>
  <si>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</si>
  <si>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</si>
  <si>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</si>
  <si>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</si>
  <si>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</si>
  <si>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</si>
  <si>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</si>
  <si>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</si>
  <si>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</si>
  <si>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</si>
  <si>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</si>
  <si>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</si>
  <si>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</si>
  <si>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</si>
  <si>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</si>
  <si>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</si>
  <si>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</si>
  <si>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</si>
  <si>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</si>
  <si>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</si>
  <si>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</si>
  <si>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</si>
  <si>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</si>
  <si>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</si>
  <si>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</si>
  <si>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</si>
  <si>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</si>
  <si>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</si>
  <si>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</si>
  <si>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</si>
  <si>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</si>
  <si>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</si>
  <si>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</si>
  <si>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</si>
  <si>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</si>
  <si>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</si>
  <si>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</si>
  <si>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</si>
  <si>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</si>
  <si>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</si>
  <si>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</si>
  <si>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</si>
  <si>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</si>
  <si>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</si>
  <si>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</si>
  <si>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</si>
  <si>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</si>
  <si>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</si>
  <si>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</si>
  <si>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</si>
  <si>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</si>
  <si>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</si>
  <si>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</si>
  <si>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</si>
  <si>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</si>
  <si>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</si>
  <si>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</si>
  <si>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</si>
  <si>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</si>
  <si>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</si>
  <si>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</si>
  <si>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</si>
  <si>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</si>
  <si>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</si>
  <si>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</si>
  <si>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</si>
  <si>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</si>
  <si>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</si>
  <si>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</si>
  <si>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</si>
  <si>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</si>
  <si>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</si>
  <si>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</si>
  <si>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</si>
  <si>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</si>
  <si>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</si>
  <si>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</si>
  <si>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</si>
  <si>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</si>
  <si>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</si>
  <si>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</si>
  <si>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</si>
  <si>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</si>
  <si>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</si>
  <si>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</si>
  <si>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</si>
  <si>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</si>
  <si>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</si>
  <si>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</si>
  <si>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</si>
  <si>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</si>
  <si>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</si>
  <si>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</si>
  <si>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</si>
  <si>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</si>
  <si>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</si>
  <si>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</si>
  <si>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</si>
  <si>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</si>
  <si>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</si>
  <si>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</si>
  <si>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</si>
  <si>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</si>
  <si>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</si>
  <si>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</si>
  <si>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</si>
  <si>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</si>
  <si>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</si>
  <si>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</si>
  <si>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</si>
  <si>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</si>
  <si>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</si>
  <si>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</si>
  <si>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</si>
  <si>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</si>
  <si>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</si>
  <si>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</si>
  <si>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</si>
  <si>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</si>
  <si>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</si>
  <si>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</si>
  <si>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</si>
  <si>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</si>
  <si>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</si>
  <si>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</si>
  <si>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</si>
  <si>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</si>
  <si>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</si>
  <si>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</si>
  <si>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</si>
  <si>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</si>
  <si>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</si>
  <si>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</si>
  <si>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</si>
  <si>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</si>
  <si>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</si>
  <si>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</si>
  <si>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</si>
  <si>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</si>
  <si>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</si>
  <si>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</si>
  <si>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</si>
  <si>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</si>
  <si>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</si>
  <si>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</si>
  <si>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</si>
  <si>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</si>
  <si>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</si>
  <si>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</si>
  <si>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</si>
  <si>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</si>
  <si>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</si>
  <si>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</si>
  <si>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</si>
  <si>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</si>
  <si>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</si>
  <si>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</si>
  <si>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</si>
  <si>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</si>
  <si>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</si>
  <si>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</si>
  <si>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</si>
  <si>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</si>
  <si>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</si>
  <si>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</si>
  <si>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</si>
  <si>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</si>
  <si>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</si>
  <si>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</si>
  <si>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</si>
  <si>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</si>
  <si>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</si>
  <si>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</si>
  <si>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</si>
  <si>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</si>
  <si>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</si>
  <si>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</si>
  <si>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</si>
  <si>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</si>
  <si>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</si>
  <si>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</si>
  <si>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</si>
  <si>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</si>
  <si>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</si>
  <si>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</si>
  <si>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</si>
  <si>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</si>
  <si>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</si>
  <si>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</si>
  <si>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</si>
  <si>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</si>
  <si>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</si>
  <si>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</si>
  <si>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</si>
  <si>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</si>
  <si>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</si>
  <si>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</si>
  <si>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</si>
  <si>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</si>
  <si>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</si>
  <si>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</si>
  <si>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</si>
  <si>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</si>
  <si>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</si>
  <si>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</si>
  <si>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</si>
  <si>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</si>
  <si>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</si>
  <si>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</si>
  <si>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</si>
  <si>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</si>
  <si>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</si>
  <si>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</si>
  <si>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</si>
  <si>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</si>
  <si>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</si>
  <si>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</si>
  <si>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</si>
  <si>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</si>
  <si>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</si>
  <si>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</si>
  <si>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</si>
  <si>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</si>
  <si>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</si>
  <si>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</si>
  <si>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</si>
  <si>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</si>
  <si>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</si>
  <si>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</si>
  <si>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</si>
  <si>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</si>
  <si>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</si>
  <si>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</si>
  <si>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</si>
  <si>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</si>
  <si>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</si>
  <si>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</si>
  <si>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</si>
  <si>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</si>
  <si>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</si>
  <si>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</si>
  <si>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</si>
  <si>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</si>
  <si>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</si>
  <si>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</si>
  <si>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</si>
  <si>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</si>
  <si>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</si>
  <si>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</si>
  <si>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</si>
  <si>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</si>
  <si>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</si>
  <si>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</si>
  <si>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</si>
  <si>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</si>
  <si>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</si>
  <si>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</si>
  <si>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</si>
  <si>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</si>
  <si>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</si>
  <si>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</si>
  <si>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</si>
  <si>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</si>
  <si>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</si>
  <si>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</si>
  <si>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</si>
  <si>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</si>
  <si>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</si>
  <si>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</si>
  <si>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</si>
  <si>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</si>
  <si>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</si>
  <si>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</si>
  <si>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</si>
  <si>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</si>
  <si>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</si>
  <si>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</si>
  <si>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</si>
  <si>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</si>
  <si>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</si>
  <si>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</si>
  <si>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</si>
  <si>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</si>
  <si>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</si>
  <si>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</si>
  <si>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</si>
  <si>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</si>
  <si>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</si>
  <si>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</si>
  <si>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</si>
  <si>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</si>
  <si>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</si>
  <si>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</si>
  <si>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</si>
  <si>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</si>
  <si>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</si>
  <si>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</si>
  <si>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</si>
  <si>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</si>
  <si>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</si>
  <si>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</si>
  <si>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</si>
  <si>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</si>
  <si>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</si>
  <si>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</si>
  <si>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</si>
  <si>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</si>
  <si>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</si>
  <si>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</si>
  <si>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</si>
  <si>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</si>
  <si>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</si>
  <si>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</si>
  <si>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</si>
  <si>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</si>
  <si>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</si>
  <si>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</si>
  <si>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</si>
  <si>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</si>
  <si>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</si>
  <si>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</si>
  <si>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</si>
  <si>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</si>
  <si>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</si>
  <si>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</si>
  <si>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</si>
  <si>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</si>
  <si>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</si>
  <si>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</si>
  <si>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</si>
  <si>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</si>
  <si>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</si>
  <si>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</si>
  <si>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</si>
  <si>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</si>
  <si>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</si>
  <si>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</si>
  <si>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</si>
  <si>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</si>
  <si>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</si>
  <si>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</si>
  <si>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</si>
  <si>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</si>
  <si>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</si>
  <si>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</si>
  <si>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</si>
  <si>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</si>
  <si>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</si>
  <si>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</si>
  <si>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</si>
  <si>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</si>
  <si>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</si>
  <si>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</si>
  <si>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</si>
  <si>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</si>
  <si>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</si>
  <si>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</si>
  <si>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</si>
  <si>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</si>
  <si>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</si>
  <si>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</si>
  <si>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</si>
  <si>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</si>
  <si>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</si>
  <si>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</si>
  <si>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</si>
  <si>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</si>
  <si>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</si>
  <si>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</si>
  <si>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</si>
  <si>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</si>
  <si>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</si>
  <si>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</si>
  <si>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</si>
  <si>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</si>
  <si>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</si>
  <si>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</si>
  <si>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</si>
  <si>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</si>
  <si>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</si>
  <si>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</si>
  <si>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</si>
  <si>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</si>
  <si>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</si>
  <si>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</si>
  <si>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</si>
  <si>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</si>
  <si>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</si>
  <si>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</si>
  <si>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</si>
  <si>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</si>
  <si>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</si>
  <si>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</si>
  <si>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</si>
  <si>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</si>
  <si>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</si>
  <si>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</si>
  <si>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</si>
  <si>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</si>
  <si>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</si>
  <si>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</si>
  <si>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</si>
  <si>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</si>
  <si>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</si>
  <si>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</si>
  <si>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</si>
  <si>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</si>
  <si>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</si>
  <si>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</si>
  <si>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</si>
  <si>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</si>
  <si>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</si>
  <si>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</si>
  <si>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</si>
  <si>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</si>
  <si>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</si>
  <si>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</si>
  <si>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</si>
  <si>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</si>
  <si>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</si>
  <si>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</si>
  <si>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</si>
  <si>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</si>
  <si>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</si>
  <si>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</si>
  <si>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</si>
  <si>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</si>
  <si>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</si>
  <si>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</si>
  <si>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</si>
  <si>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</si>
  <si>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</si>
  <si>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</si>
  <si>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</si>
  <si>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</si>
  <si>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</si>
  <si>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</si>
  <si>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</si>
  <si>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</si>
  <si>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</si>
  <si>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</si>
  <si>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</si>
  <si>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</si>
  <si>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</si>
  <si>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</si>
  <si>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</si>
  <si>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</si>
  <si>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</si>
  <si>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</si>
  <si>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</si>
  <si>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</si>
  <si>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</si>
  <si>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</si>
  <si>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</si>
  <si>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</si>
  <si>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</si>
  <si>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</si>
  <si>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</si>
  <si>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</si>
  <si>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</si>
  <si>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</si>
  <si>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</si>
  <si>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</si>
  <si>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</si>
  <si>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</si>
  <si>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</si>
  <si>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</si>
  <si>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</si>
  <si>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</si>
  <si>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</si>
  <si>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</si>
  <si>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</si>
  <si>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</si>
  <si>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</si>
  <si>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</si>
  <si>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</si>
  <si>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</si>
  <si>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</si>
  <si>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</si>
  <si>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</si>
  <si>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</si>
  <si>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</si>
  <si>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</si>
  <si>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</si>
  <si>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</si>
  <si>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</si>
  <si>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</si>
  <si>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</si>
  <si>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</si>
  <si>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</si>
  <si>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</si>
  <si>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</si>
  <si>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</si>
  <si>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</si>
  <si>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</si>
  <si>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</si>
  <si>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</si>
  <si>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</si>
  <si>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</si>
  <si>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</si>
  <si>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</si>
  <si>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</si>
  <si>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</si>
  <si>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</si>
  <si>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</si>
  <si>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</si>
  <si>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</si>
  <si>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</si>
  <si>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</si>
  <si>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</si>
  <si>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</si>
  <si>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</si>
  <si>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</si>
  <si>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</si>
  <si>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</si>
  <si>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</si>
  <si>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</si>
  <si>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</si>
  <si>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</si>
  <si>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</si>
  <si>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</si>
  <si>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</si>
  <si>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</si>
  <si>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</si>
  <si>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</si>
  <si>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</si>
  <si>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</si>
  <si>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</si>
  <si>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</si>
  <si>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</si>
  <si>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</si>
  <si>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</si>
  <si>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</si>
  <si>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</si>
  <si>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</si>
  <si>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</si>
  <si>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</si>
  <si>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</si>
  <si>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</si>
  <si>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</si>
  <si>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</si>
  <si>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</si>
  <si>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</si>
  <si>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</si>
  <si>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</si>
  <si>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</si>
  <si>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</si>
  <si>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</si>
  <si>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</si>
  <si>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</si>
  <si>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</si>
  <si>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</si>
  <si>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</si>
  <si>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</si>
  <si>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</si>
  <si>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</si>
  <si>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</si>
  <si>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</si>
  <si>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</si>
  <si>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</si>
  <si>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</si>
  <si>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</si>
  <si>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</si>
  <si>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</si>
  <si>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</si>
  <si>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</si>
  <si>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</si>
  <si>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</si>
  <si>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</si>
  <si>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</si>
  <si>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</si>
  <si>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</si>
  <si>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</si>
  <si>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</si>
  <si>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</si>
  <si>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</si>
  <si>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</si>
  <si>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</si>
  <si>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</si>
  <si>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</si>
  <si>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</si>
  <si>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</si>
  <si>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</si>
  <si>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</si>
  <si>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</si>
  <si>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</si>
  <si>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</si>
  <si>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</si>
  <si>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</si>
  <si>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</si>
  <si>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</si>
  <si>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</si>
  <si>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</si>
  <si>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</si>
  <si>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</si>
  <si>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</si>
  <si>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</si>
  <si>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</si>
  <si>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</si>
  <si>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</si>
  <si>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</si>
  <si>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</si>
  <si>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</si>
  <si>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</si>
  <si>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</si>
  <si>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</si>
  <si>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</si>
  <si>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</si>
  <si>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</si>
  <si>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</si>
  <si>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</si>
  <si>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</si>
  <si>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</si>
  <si>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</si>
  <si>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</si>
  <si>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</si>
  <si>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</si>
  <si>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</si>
  <si>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</si>
  <si>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</si>
  <si>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</si>
  <si>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</si>
  <si>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</si>
  <si>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</si>
  <si>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</si>
  <si>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</si>
  <si>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</si>
  <si>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</si>
  <si>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</si>
  <si>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</si>
  <si>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</si>
  <si>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</si>
  <si>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</si>
  <si>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</si>
  <si>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</si>
  <si>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</si>
  <si>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</si>
  <si>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</si>
  <si>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</si>
  <si>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</si>
  <si>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</si>
  <si>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</si>
  <si>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</si>
  <si>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</si>
  <si>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</si>
  <si>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</si>
  <si>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</si>
  <si>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</si>
  <si>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</si>
  <si>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</si>
  <si>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</si>
  <si>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</si>
  <si>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</si>
  <si>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</si>
  <si>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</si>
  <si>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</si>
  <si>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</si>
  <si>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</si>
  <si>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</si>
  <si>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</si>
  <si>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</si>
  <si>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</si>
  <si>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</si>
  <si>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</si>
  <si>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</si>
  <si>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</si>
  <si>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</si>
  <si>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</si>
  <si>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</si>
  <si>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</si>
  <si>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</si>
  <si>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</si>
  <si>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</si>
  <si>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</si>
  <si>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</si>
  <si>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</si>
  <si>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</si>
  <si>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</si>
  <si>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</si>
  <si>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</si>
  <si>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</si>
  <si>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</si>
  <si>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</si>
  <si>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</si>
  <si>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</si>
  <si>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</si>
  <si>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</si>
  <si>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</si>
  <si>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</si>
  <si>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</si>
  <si>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</si>
  <si>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</si>
  <si>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</si>
  <si>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</si>
  <si>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</si>
  <si>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</si>
  <si>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</si>
  <si>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</si>
  <si>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</si>
  <si>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</si>
  <si>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</si>
  <si>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</si>
  <si>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</si>
  <si>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</si>
  <si>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</si>
  <si>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</si>
  <si>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</si>
  <si>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</si>
  <si>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</si>
  <si>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</si>
  <si>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</si>
  <si>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</si>
  <si>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</si>
  <si>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</si>
  <si>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</si>
  <si>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</si>
  <si>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</si>
  <si>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</si>
  <si>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</si>
  <si>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</si>
  <si>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</si>
  <si>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</si>
  <si>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</si>
  <si>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</si>
  <si>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</si>
  <si>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</si>
  <si>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</si>
  <si>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</si>
  <si>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</si>
  <si>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</si>
  <si>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</si>
  <si>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</si>
  <si>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</si>
  <si>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</si>
  <si>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</si>
  <si>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</si>
  <si>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</si>
  <si>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</si>
  <si>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</si>
  <si>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</si>
  <si>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</si>
  <si>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</si>
  <si>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</si>
  <si>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</si>
  <si>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</si>
  <si>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</si>
  <si>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</si>
  <si>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</si>
  <si>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</si>
  <si>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</si>
  <si>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</si>
  <si>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</si>
  <si>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</si>
  <si>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</si>
  <si>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</si>
  <si>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</si>
  <si>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</si>
  <si>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</si>
  <si>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</si>
  <si>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</si>
  <si>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</si>
  <si>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</si>
  <si>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</si>
  <si>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</si>
  <si>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</si>
  <si>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</si>
  <si>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</si>
  <si>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</si>
  <si>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</si>
  <si>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</si>
  <si>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</si>
  <si>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</si>
  <si>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</si>
  <si>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</si>
  <si>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</si>
  <si>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</si>
  <si>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</si>
  <si>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</si>
  <si>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</si>
  <si>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</si>
  <si>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</si>
  <si>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</si>
  <si>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</si>
  <si>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</si>
  <si>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</si>
  <si>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</si>
  <si>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</si>
  <si>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</si>
  <si>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</si>
  <si>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</si>
  <si>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</si>
  <si>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</si>
  <si>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</si>
  <si>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</si>
  <si>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</si>
  <si>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</si>
  <si>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</si>
  <si>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</si>
  <si>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</si>
  <si>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</si>
  <si>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</si>
  <si>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</si>
  <si>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</si>
  <si>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</si>
  <si>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</si>
  <si>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</si>
  <si>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</si>
  <si>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</si>
  <si>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</si>
  <si>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</si>
  <si>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</si>
  <si>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</si>
  <si>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</si>
  <si>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</si>
  <si>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</si>
  <si>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</si>
  <si>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</si>
  <si>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</si>
  <si>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</si>
  <si>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</si>
  <si>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</si>
  <si>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</si>
  <si>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</si>
  <si>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</si>
  <si>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</si>
  <si>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</si>
  <si>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</si>
  <si>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</si>
  <si>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</si>
  <si>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</si>
  <si>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</si>
  <si>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</si>
  <si>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</si>
  <si>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</si>
  <si>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</si>
  <si>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</si>
  <si>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</si>
  <si>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</si>
  <si>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</si>
  <si>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</si>
  <si>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</si>
  <si>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</si>
  <si>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</si>
  <si>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</si>
  <si>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</si>
  <si>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</si>
  <si>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</si>
  <si>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</si>
  <si>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</si>
  <si>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</si>
  <si>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</si>
  <si>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</si>
  <si>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</si>
  <si>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</si>
  <si>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</si>
  <si>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</si>
  <si>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</si>
  <si>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</si>
  <si>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</si>
  <si>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</si>
  <si>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</si>
  <si>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</si>
  <si>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</si>
  <si>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</si>
  <si>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</si>
  <si>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</si>
  <si>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</si>
  <si>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</si>
  <si>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</si>
  <si>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</si>
  <si>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</si>
  <si>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</si>
  <si>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</si>
  <si>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</si>
  <si>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</si>
  <si>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</si>
  <si>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</si>
  <si>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</si>
  <si>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</si>
  <si>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</si>
  <si>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</si>
  <si>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</si>
  <si>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</si>
  <si>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</si>
  <si>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</si>
  <si>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</si>
  <si>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</si>
  <si>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</si>
  <si>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</si>
  <si>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</si>
  <si>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</si>
  <si>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</si>
  <si>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</si>
  <si>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</si>
  <si>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</si>
  <si>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</si>
  <si>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</si>
  <si>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</si>
  <si>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</si>
  <si>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</si>
  <si>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</si>
  <si>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</si>
  <si>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</si>
  <si>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</si>
  <si>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</si>
  <si>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</si>
  <si>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</si>
  <si>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</si>
  <si>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</si>
  <si>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</si>
  <si>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</si>
  <si>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</si>
  <si>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</si>
  <si>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</si>
  <si>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</si>
  <si>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</si>
  <si>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</si>
  <si>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</si>
  <si>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</si>
  <si>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</si>
  <si>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</si>
  <si>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</si>
  <si>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</si>
  <si>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</si>
  <si>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</si>
  <si>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</si>
  <si>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</si>
  <si>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</si>
  <si>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</si>
  <si>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</si>
  <si>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</si>
  <si>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</si>
  <si>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</si>
  <si>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</si>
  <si>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</si>
  <si>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</si>
  <si>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</si>
  <si>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</si>
  <si>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</si>
  <si>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</si>
  <si>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</si>
  <si>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</si>
  <si>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</si>
  <si>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</si>
  <si>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</si>
  <si>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</si>
  <si>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</si>
  <si>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</si>
  <si>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</si>
  <si>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</si>
  <si>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</si>
  <si>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</si>
  <si>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</si>
  <si>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</si>
  <si>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</si>
  <si>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</si>
  <si>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</si>
  <si>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</si>
  <si>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</si>
  <si>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</si>
  <si>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</si>
  <si>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</si>
  <si>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</si>
  <si>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</si>
  <si>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</si>
  <si>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</si>
  <si>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</si>
  <si>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</si>
  <si>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</si>
  <si>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</si>
  <si>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</si>
  <si>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</si>
  <si>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</si>
  <si>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</si>
  <si>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</si>
  <si>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</si>
  <si>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</si>
  <si>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</si>
  <si>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</si>
  <si>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</si>
  <si>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</si>
  <si>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</si>
  <si>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</si>
  <si>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</si>
  <si>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</si>
  <si>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</si>
  <si>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</si>
  <si>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</si>
  <si>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</si>
  <si>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</si>
  <si>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</si>
  <si>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</si>
  <si>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</si>
  <si>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</si>
  <si>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</si>
  <si>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</si>
  <si>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</si>
  <si>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</si>
  <si>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</si>
  <si>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</si>
  <si>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</si>
  <si>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</si>
  <si>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</si>
  <si>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</si>
  <si>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</si>
  <si>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</si>
  <si>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</si>
  <si>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</si>
  <si>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</si>
  <si>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</si>
  <si>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</si>
  <si>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</si>
  <si>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</si>
  <si>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</si>
  <si>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</si>
  <si>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</si>
  <si>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</si>
  <si>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</si>
  <si>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</si>
  <si>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</si>
  <si>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</si>
  <si>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</si>
  <si>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</si>
  <si>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</si>
  <si>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</si>
  <si>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</si>
  <si>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</si>
  <si>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</si>
  <si>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</si>
  <si>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</si>
  <si>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</si>
  <si>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</si>
  <si>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</si>
  <si>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</si>
  <si>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</si>
  <si>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</si>
  <si>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</si>
  <si>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</si>
  <si>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</si>
  <si>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</si>
  <si>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</si>
  <si>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</si>
  <si>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</si>
  <si>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</si>
  <si>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</si>
  <si>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</si>
  <si>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</si>
  <si>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</si>
  <si>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</si>
  <si>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</si>
  <si>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</si>
  <si>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</si>
  <si>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</si>
  <si>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</si>
  <si>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</si>
  <si>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</si>
  <si>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</si>
  <si>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</si>
  <si>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</si>
  <si>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</si>
  <si>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</si>
  <si>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</si>
  <si>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</si>
  <si>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</si>
  <si>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</si>
  <si>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</si>
  <si>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</si>
  <si>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</si>
  <si>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</si>
  <si>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</si>
  <si>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</si>
  <si>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</si>
  <si>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</si>
  <si>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</si>
  <si>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</si>
  <si>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</si>
  <si>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</si>
  <si>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</si>
  <si>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</si>
  <si>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</si>
  <si>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</si>
  <si>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</si>
  <si>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</si>
  <si>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</si>
  <si>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</si>
  <si>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</si>
  <si>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</si>
  <si>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</si>
  <si>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</si>
  <si>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</si>
  <si>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</si>
  <si>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</si>
  <si>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</si>
  <si>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</si>
  <si>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</si>
  <si>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</si>
  <si>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</si>
  <si>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</si>
  <si>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</si>
  <si>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</si>
  <si>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</si>
  <si>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</si>
  <si>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</si>
  <si>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</si>
  <si>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</si>
  <si>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</si>
  <si>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</si>
  <si>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</si>
  <si>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</si>
  <si>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</si>
  <si>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</si>
  <si>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</si>
  <si>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</si>
  <si>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</si>
  <si>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</si>
  <si>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</si>
  <si>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</si>
  <si>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</si>
  <si>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</si>
  <si>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</si>
  <si>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</si>
  <si>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</si>
  <si>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</si>
  <si>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</si>
  <si>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</si>
  <si>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</si>
  <si>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</si>
  <si>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</si>
  <si>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</si>
  <si>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</si>
  <si>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</si>
  <si>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</si>
  <si>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</si>
  <si>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</si>
  <si>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</si>
  <si>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</si>
  <si>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</si>
  <si>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</si>
  <si>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</si>
  <si>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</si>
  <si>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</si>
  <si>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</si>
  <si>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</si>
  <si>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</si>
  <si>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</si>
  <si>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</si>
  <si>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</si>
  <si>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</si>
  <si>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</si>
  <si>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</si>
  <si>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</si>
  <si>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</si>
  <si>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</si>
  <si>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</si>
  <si>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</si>
  <si>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</si>
  <si>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</si>
  <si>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</si>
  <si>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</si>
  <si>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</si>
  <si>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</si>
  <si>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</si>
  <si>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</si>
  <si>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</si>
  <si>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</si>
  <si>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</si>
  <si>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</si>
  <si>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</si>
  <si>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</si>
  <si>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</si>
  <si>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</si>
  <si>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</si>
  <si>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</si>
  <si>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</si>
  <si>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</si>
  <si>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</si>
  <si>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</si>
  <si>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</si>
  <si>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</si>
  <si>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</si>
  <si>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</si>
  <si>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</si>
  <si>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</si>
  <si>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</si>
  <si>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</si>
  <si>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</si>
  <si>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</si>
  <si>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</si>
  <si>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</si>
  <si>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</si>
  <si>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</si>
  <si>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</si>
  <si>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</si>
  <si>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</si>
  <si>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</si>
  <si>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</si>
  <si>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</si>
  <si>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</si>
  <si>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</si>
  <si>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</si>
  <si>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</si>
  <si>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</si>
  <si>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</si>
  <si>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</si>
  <si>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</si>
  <si>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</si>
  <si>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</si>
  <si>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</si>
  <si>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</si>
  <si>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</si>
  <si>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</si>
  <si>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</si>
  <si>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</si>
  <si>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</si>
  <si>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</si>
  <si>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</si>
  <si>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</si>
  <si>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</si>
  <si>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</si>
  <si>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</si>
  <si>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</si>
  <si>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</si>
  <si>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</si>
  <si>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</si>
  <si>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</si>
  <si>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</si>
  <si>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</si>
  <si>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</si>
  <si>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</si>
  <si>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</si>
  <si>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</si>
  <si>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</si>
  <si>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</si>
  <si>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</si>
  <si>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</si>
  <si>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</si>
  <si>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</si>
  <si>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</si>
  <si>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</si>
  <si>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</si>
  <si>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</si>
  <si>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</si>
  <si>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</si>
  <si>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</si>
  <si>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</si>
  <si>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</si>
  <si>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</si>
  <si>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</si>
  <si>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</si>
  <si>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</si>
  <si>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</si>
  <si>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</si>
  <si>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</si>
  <si>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</si>
  <si>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</si>
  <si>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</si>
  <si>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</si>
  <si>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</si>
  <si>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</si>
  <si>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</si>
  <si>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</si>
  <si>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</si>
  <si>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</si>
  <si>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</si>
  <si>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</si>
  <si>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</si>
  <si>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</si>
  <si>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</si>
  <si>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</si>
  <si>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</si>
  <si>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</si>
  <si>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</si>
  <si>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</si>
  <si>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</si>
  <si>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</si>
  <si>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</si>
  <si>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</si>
  <si>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</si>
  <si>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</si>
  <si>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</si>
  <si>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</si>
  <si>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</si>
  <si>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</si>
  <si>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</si>
  <si>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</si>
  <si>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</si>
  <si>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</si>
  <si>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</si>
  <si>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</si>
  <si>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</si>
  <si>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</si>
  <si>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</si>
  <si>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</si>
  <si>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</si>
  <si>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</si>
  <si>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</si>
  <si>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</si>
  <si>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</si>
  <si>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</si>
  <si>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</si>
  <si>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</si>
  <si>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</si>
  <si>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</si>
  <si>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</si>
  <si>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</si>
  <si>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</si>
  <si>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</si>
  <si>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</si>
  <si>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</si>
  <si>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</si>
  <si>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</si>
  <si>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</si>
  <si>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</si>
  <si>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</si>
  <si>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</si>
  <si>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</si>
  <si>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</si>
  <si>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</si>
  <si>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</si>
  <si>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</si>
  <si>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</si>
  <si>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</si>
  <si>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</si>
  <si>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</si>
  <si>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</si>
  <si>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</si>
  <si>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</si>
  <si>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</si>
  <si>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</si>
  <si>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</si>
  <si>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</si>
  <si>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</si>
  <si>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</si>
  <si>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</si>
  <si>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</si>
  <si>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</si>
  <si>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</si>
  <si>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</si>
  <si>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</si>
  <si>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</si>
  <si>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</si>
  <si>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</si>
  <si>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</si>
  <si>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</si>
  <si>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</si>
  <si>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</si>
  <si>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</si>
  <si>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</si>
  <si>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</si>
  <si>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</si>
  <si>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</si>
  <si>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</si>
  <si>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</si>
  <si>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</si>
  <si>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</si>
  <si>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</si>
  <si>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</si>
  <si>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</si>
  <si>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</si>
  <si>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</si>
  <si>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</si>
  <si>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</si>
  <si>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</si>
  <si>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</si>
  <si>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</si>
  <si>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</si>
  <si>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</si>
  <si>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</si>
  <si>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</si>
  <si>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</si>
  <si>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</si>
  <si>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</si>
  <si>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</si>
  <si>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</si>
  <si>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</si>
  <si>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</si>
  <si>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</si>
  <si>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</si>
  <si>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</si>
  <si>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</si>
  <si>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</si>
  <si>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</si>
  <si>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</si>
  <si>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</si>
  <si>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</si>
  <si>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</si>
  <si>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</si>
  <si>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</si>
  <si>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</si>
  <si>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</si>
  <si>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</si>
  <si>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</si>
  <si>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</si>
  <si>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</si>
  <si>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</si>
  <si>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</si>
  <si>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</si>
  <si>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</si>
  <si>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</si>
  <si>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</si>
  <si>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</si>
  <si>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</si>
  <si>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</si>
  <si>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</si>
  <si>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</si>
  <si>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</si>
  <si>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</si>
  <si>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</si>
  <si>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</si>
  <si>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</si>
  <si>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</si>
  <si>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</si>
  <si>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</si>
  <si>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</si>
  <si>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</si>
  <si>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</si>
  <si>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</si>
  <si>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</si>
  <si>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</si>
  <si>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</si>
  <si>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</si>
  <si>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</si>
  <si>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</si>
  <si>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</si>
  <si>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</si>
  <si>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</si>
  <si>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</si>
  <si>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</si>
  <si>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</si>
  <si>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</si>
  <si>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</si>
  <si>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</si>
  <si>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</si>
  <si>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</si>
  <si>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</si>
  <si>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</si>
  <si>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</si>
  <si>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</si>
  <si>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</si>
  <si>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</si>
  <si>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</si>
  <si>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</si>
  <si>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</si>
  <si>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</si>
  <si>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</si>
  <si>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</si>
  <si>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</si>
  <si>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</si>
  <si>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</si>
  <si>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</si>
  <si>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</si>
  <si>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</si>
  <si>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</si>
  <si>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</si>
  <si>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</si>
  <si>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</si>
  <si>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</si>
  <si>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</si>
  <si>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</si>
  <si>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</si>
  <si>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</si>
  <si>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</si>
  <si>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</si>
  <si>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</si>
  <si>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</si>
  <si>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</si>
  <si>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</si>
  <si>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</si>
  <si>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</si>
  <si>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</si>
  <si>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</si>
  <si>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</si>
  <si>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</si>
  <si>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</si>
  <si>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</si>
  <si>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</si>
  <si>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</si>
  <si>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</si>
  <si>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</si>
  <si>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</si>
  <si>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</si>
  <si>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</si>
  <si>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</si>
  <si>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</si>
  <si>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</si>
  <si>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</si>
  <si>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</si>
  <si>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</si>
  <si>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</si>
  <si>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</si>
  <si>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</si>
  <si>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</si>
  <si>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</si>
  <si>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</si>
  <si>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</si>
  <si>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</si>
  <si>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</si>
  <si>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</si>
  <si>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</si>
  <si>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</si>
  <si>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</si>
  <si>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</si>
  <si>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</si>
  <si>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</si>
  <si>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</si>
  <si>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</si>
  <si>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</si>
  <si>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</si>
  <si>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</si>
  <si>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</si>
  <si>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</si>
  <si>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</si>
  <si>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</si>
  <si>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</si>
  <si>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</si>
  <si>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</si>
  <si>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</si>
  <si>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</si>
  <si>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</si>
  <si>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</si>
  <si>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</si>
  <si>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</si>
  <si>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</si>
  <si>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</si>
  <si>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</si>
  <si>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</si>
  <si>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</si>
  <si>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</si>
  <si>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</si>
  <si>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</si>
  <si>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</si>
  <si>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</si>
  <si>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</si>
  <si>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</si>
  <si>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</si>
  <si>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</si>
  <si>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</si>
  <si>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</si>
  <si>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</si>
  <si>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</si>
  <si>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</si>
  <si>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</si>
  <si>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</si>
  <si>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</si>
  <si>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</si>
  <si>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</si>
  <si>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</si>
  <si>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</si>
  <si>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</si>
  <si>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</si>
  <si>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</si>
  <si>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</si>
  <si>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</si>
  <si>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</si>
  <si>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</si>
  <si>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</si>
  <si>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</si>
  <si>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</si>
  <si>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</si>
  <si>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</si>
  <si>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</si>
  <si>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</si>
  <si>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</si>
  <si>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</si>
  <si>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</si>
  <si>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</si>
  <si>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</si>
  <si>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</si>
  <si>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</si>
  <si>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</si>
  <si>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</si>
  <si>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</si>
  <si>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</si>
  <si>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</si>
  <si>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</si>
  <si>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</si>
  <si>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</si>
  <si>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</si>
  <si>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</si>
  <si>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</si>
  <si>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</si>
  <si>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</si>
  <si>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</si>
  <si>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</si>
  <si>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</si>
  <si>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</si>
  <si>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</si>
  <si>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</si>
  <si>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</si>
  <si>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</si>
  <si>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</si>
  <si>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</si>
  <si>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</si>
  <si>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</si>
  <si>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</si>
  <si>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</si>
  <si>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</si>
  <si>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</si>
  <si>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</si>
  <si>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</si>
  <si>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</si>
  <si>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</si>
  <si>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</si>
  <si>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</si>
  <si>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</si>
  <si>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</si>
  <si>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</si>
  <si>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</si>
  <si>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</si>
  <si>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</si>
  <si>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</si>
  <si>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</si>
  <si>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</si>
  <si>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</si>
  <si>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</si>
  <si>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</si>
  <si>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</si>
  <si>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</si>
  <si>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</si>
  <si>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</si>
  <si>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</si>
  <si>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</si>
  <si>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</si>
  <si>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</si>
  <si>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</si>
  <si>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</si>
  <si>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</si>
  <si>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</si>
  <si>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</si>
  <si>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</si>
  <si>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</si>
  <si>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</si>
  <si>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</si>
  <si>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</si>
  <si>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</si>
  <si>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</si>
  <si>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</si>
  <si>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</si>
  <si>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</si>
  <si>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</si>
  <si>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</si>
  <si>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</si>
  <si>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</si>
  <si>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</si>
  <si>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</si>
  <si>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</si>
  <si>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</si>
  <si>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</si>
  <si>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</si>
  <si>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</si>
  <si>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</si>
  <si>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</si>
  <si>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</si>
  <si>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</si>
  <si>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</si>
  <si>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</si>
  <si>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</si>
  <si>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</si>
  <si>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</si>
  <si>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</si>
  <si>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</si>
  <si>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</si>
  <si>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</si>
  <si>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</si>
  <si>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</si>
  <si>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</si>
  <si>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</si>
  <si>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</si>
  <si>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</si>
  <si>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</si>
  <si>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</si>
  <si>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</si>
  <si>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</si>
  <si>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</si>
  <si>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</si>
  <si>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</si>
  <si>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</si>
  <si>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</si>
  <si>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</si>
  <si>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</si>
  <si>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</si>
  <si>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</si>
  <si>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</si>
  <si>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</si>
  <si>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</si>
  <si>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</si>
  <si>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</si>
  <si>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</si>
  <si>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</si>
  <si>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</si>
  <si>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</si>
  <si>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</si>
  <si>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</si>
  <si>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</si>
  <si>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</si>
  <si>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</si>
  <si>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</si>
  <si>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</si>
  <si>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</si>
  <si>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</si>
  <si>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</si>
  <si>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</si>
  <si>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</si>
  <si>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</si>
  <si>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</si>
  <si>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</si>
  <si>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</si>
  <si>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</si>
  <si>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</si>
  <si>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</si>
  <si>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</si>
  <si>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</si>
  <si>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</si>
  <si>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</si>
  <si>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</si>
  <si>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</si>
  <si>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</si>
  <si>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</si>
  <si>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</si>
  <si>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</si>
  <si>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</si>
  <si>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</si>
  <si>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</si>
  <si>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</si>
  <si>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</si>
  <si>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</si>
  <si>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</si>
  <si>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</si>
  <si>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</si>
  <si>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</si>
  <si>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</si>
  <si>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</si>
  <si>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</si>
  <si>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</si>
  <si>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</si>
  <si>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</si>
  <si>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</si>
  <si>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</si>
  <si>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</si>
  <si>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</si>
  <si>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</si>
  <si>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</si>
  <si>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</si>
  <si>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</si>
  <si>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</si>
  <si>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</si>
  <si>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</si>
  <si>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</si>
  <si>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</si>
  <si>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</si>
  <si>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</si>
  <si>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</si>
  <si>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</si>
  <si>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</si>
  <si>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</si>
  <si>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</si>
  <si>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</si>
  <si>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</si>
  <si>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</si>
  <si>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</si>
  <si>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</si>
  <si>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</si>
  <si>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</si>
  <si>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</si>
  <si>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</si>
  <si>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</si>
  <si>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</si>
  <si>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</si>
  <si>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</si>
  <si>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</si>
  <si>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</si>
  <si>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</si>
  <si>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</si>
  <si>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</si>
  <si>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</si>
  <si>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</si>
  <si>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</si>
  <si>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</si>
  <si>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</si>
  <si>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</si>
  <si>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</si>
  <si>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</si>
  <si>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</si>
  <si>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</si>
  <si>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</si>
  <si>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</si>
  <si>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</si>
  <si>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</si>
  <si>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</si>
  <si>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</si>
  <si>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</si>
  <si>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</si>
  <si>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</si>
  <si>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</si>
  <si>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</si>
  <si>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</si>
  <si>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</si>
  <si>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</si>
  <si>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</si>
  <si>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</si>
  <si>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</si>
  <si>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</si>
  <si>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</si>
  <si>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</si>
  <si>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</si>
  <si>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</si>
  <si>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</si>
  <si>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</si>
  <si>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</si>
  <si>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</si>
  <si>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</si>
  <si>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</si>
  <si>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</si>
  <si>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</si>
  <si>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</si>
  <si>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</si>
  <si>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</si>
  <si>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</si>
  <si>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</si>
  <si>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</si>
  <si>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</si>
  <si>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</si>
  <si>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</si>
  <si>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</si>
  <si>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</si>
  <si>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</si>
  <si>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</si>
  <si>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</si>
  <si>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</si>
  <si>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</si>
  <si>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</si>
  <si>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</si>
  <si>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</si>
  <si>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</si>
  <si>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</si>
  <si>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</si>
  <si>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</si>
  <si>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</si>
  <si>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</si>
  <si>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</si>
  <si>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</si>
  <si>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</si>
  <si>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</si>
  <si>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</si>
  <si>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</si>
  <si>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</si>
  <si>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</si>
  <si>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</si>
  <si>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</si>
  <si>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</si>
  <si>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</si>
  <si>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</si>
  <si>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</si>
  <si>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</si>
  <si>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</si>
  <si>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</si>
  <si>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</si>
  <si>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</si>
  <si>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</si>
  <si>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</si>
  <si>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</si>
  <si>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</si>
  <si>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</si>
  <si>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</si>
  <si>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</si>
  <si>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</si>
  <si>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</si>
  <si>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</si>
  <si>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</si>
  <si>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</si>
  <si>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</si>
  <si>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</si>
  <si>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</si>
  <si>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</si>
  <si>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</si>
  <si>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</si>
  <si>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</si>
  <si>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</si>
  <si>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</si>
  <si>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</si>
  <si>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</si>
  <si>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</si>
  <si>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</si>
  <si>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</si>
  <si>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</si>
  <si>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</si>
  <si>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</si>
  <si>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</si>
  <si>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</si>
  <si>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</si>
  <si>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</si>
  <si>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</si>
  <si>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</si>
  <si>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</si>
  <si>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</si>
  <si>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</si>
  <si>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</si>
  <si>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</si>
  <si>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</si>
  <si>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</si>
  <si>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</si>
  <si>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</si>
  <si>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</si>
  <si>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</si>
  <si>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</si>
  <si>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</si>
  <si>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</si>
  <si>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</si>
  <si>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</si>
  <si>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</si>
  <si>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</si>
  <si>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</si>
  <si>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</si>
  <si>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</si>
  <si>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</si>
  <si>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</si>
  <si>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</si>
  <si>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</si>
  <si>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</si>
  <si>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</si>
  <si>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</si>
  <si>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</si>
  <si>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</si>
  <si>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</si>
  <si>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</si>
  <si>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</si>
  <si>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</si>
  <si>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</si>
  <si>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</si>
  <si>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</si>
  <si>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</si>
  <si>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</si>
  <si>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</si>
  <si>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</si>
  <si>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</si>
  <si>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</si>
  <si>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</si>
  <si>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</si>
  <si>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</si>
  <si>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</si>
  <si>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</si>
  <si>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</si>
  <si>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</si>
  <si>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</si>
  <si>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</si>
  <si>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</si>
  <si>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</si>
  <si>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</si>
  <si>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</si>
  <si>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</si>
  <si>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</si>
  <si>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</si>
  <si>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</si>
  <si>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</si>
  <si>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</si>
  <si>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</si>
  <si>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</si>
  <si>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</si>
  <si>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</si>
  <si>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</si>
  <si>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</si>
  <si>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</si>
  <si>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</si>
  <si>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</si>
  <si>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</si>
  <si>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</si>
  <si>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</si>
  <si>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</si>
  <si>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</si>
  <si>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</si>
  <si>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</si>
  <si>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</si>
  <si>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</si>
  <si>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</si>
  <si>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</si>
  <si>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</si>
  <si>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</si>
  <si>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</si>
  <si>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</si>
  <si>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</si>
  <si>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</si>
  <si>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</si>
  <si>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</si>
  <si>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</si>
  <si>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</si>
  <si>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</si>
  <si>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</si>
  <si>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</si>
  <si>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</si>
  <si>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</si>
  <si>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</si>
  <si>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</si>
  <si>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</si>
  <si>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</si>
  <si>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</si>
  <si>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</si>
  <si>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</si>
  <si>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</si>
  <si>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</si>
  <si>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</si>
  <si>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</si>
  <si>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</si>
  <si>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</si>
  <si>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</si>
  <si>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</si>
  <si>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</si>
  <si>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</si>
  <si>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</si>
  <si>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</si>
  <si>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</si>
  <si>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</si>
  <si>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</si>
  <si>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</si>
  <si>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</si>
  <si>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</si>
  <si>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</si>
  <si>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</si>
  <si>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</si>
  <si>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</si>
  <si>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</si>
  <si>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</si>
  <si>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</si>
  <si>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</si>
  <si>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</si>
  <si>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</si>
  <si>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</si>
  <si>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</si>
  <si>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</si>
  <si>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</si>
  <si>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</si>
  <si>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</si>
  <si>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</si>
  <si>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</si>
  <si>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</si>
  <si>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</si>
  <si>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</si>
  <si>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</si>
  <si>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</si>
  <si>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</si>
  <si>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</si>
  <si>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</si>
  <si>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</si>
  <si>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</si>
  <si>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</si>
  <si>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</si>
  <si>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</si>
  <si>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</si>
  <si>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</si>
  <si>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</si>
  <si>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</si>
  <si>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</si>
  <si>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</si>
  <si>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</si>
  <si>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</si>
  <si>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</si>
  <si>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</si>
  <si>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</si>
  <si>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</si>
  <si>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</si>
  <si>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</si>
  <si>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</si>
  <si>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</si>
  <si>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</si>
  <si>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</si>
  <si>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</si>
  <si>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</si>
  <si>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</si>
  <si>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</si>
  <si>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</si>
  <si>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</si>
  <si>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</si>
  <si>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</si>
  <si>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</si>
  <si>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</si>
  <si>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</si>
  <si>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</si>
  <si>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</si>
  <si>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</si>
  <si>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</si>
  <si>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</si>
  <si>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</si>
  <si>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</si>
  <si>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</si>
  <si>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</si>
  <si>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</si>
  <si>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</si>
  <si>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</si>
  <si>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</si>
  <si>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</si>
  <si>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</si>
  <si>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</si>
  <si>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</si>
  <si>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</si>
  <si>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</si>
  <si>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</si>
  <si>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</si>
  <si>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</si>
  <si>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</si>
  <si>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</si>
  <si>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</si>
  <si>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</si>
  <si>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</si>
  <si>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</si>
  <si>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</si>
  <si>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</si>
  <si>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</si>
  <si>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</si>
  <si>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</si>
  <si>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</si>
  <si>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</si>
  <si>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</si>
  <si>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</si>
  <si>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</si>
  <si>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</si>
  <si>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</si>
  <si>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</si>
  <si>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</si>
  <si>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</si>
  <si>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</si>
  <si>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</si>
  <si>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</si>
  <si>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</si>
  <si>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</si>
  <si>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</si>
  <si>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</si>
  <si>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</si>
  <si>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</si>
  <si>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</si>
  <si>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</si>
  <si>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</si>
  <si>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</si>
  <si>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</si>
  <si>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</si>
  <si>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</si>
  <si>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</si>
  <si>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</si>
  <si>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</si>
  <si>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</si>
  <si>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</si>
  <si>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</si>
  <si>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</si>
  <si>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</si>
  <si>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</si>
  <si>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</si>
  <si>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</si>
  <si>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</si>
  <si>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</si>
  <si>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</si>
  <si>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</si>
  <si>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</si>
  <si>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</si>
  <si>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</si>
  <si>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</si>
  <si>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</si>
  <si>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</si>
  <si>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</si>
  <si>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</si>
  <si>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</si>
  <si>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</si>
  <si>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</si>
  <si>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</si>
  <si>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</si>
  <si>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</si>
  <si>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</si>
  <si>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</si>
  <si>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</si>
  <si>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</si>
  <si>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</si>
  <si>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</si>
  <si>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</si>
  <si>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</si>
  <si>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</si>
  <si>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</si>
  <si>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</si>
  <si>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</si>
  <si>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</si>
  <si>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</si>
  <si>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</si>
  <si>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</si>
  <si>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</si>
  <si>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</si>
  <si>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</si>
  <si>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</si>
  <si>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</si>
  <si>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</si>
  <si>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</si>
  <si>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</si>
  <si>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</si>
  <si>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</si>
  <si>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</si>
  <si>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</si>
  <si>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</si>
  <si>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</si>
  <si>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</si>
  <si>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</si>
  <si>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</si>
  <si>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</si>
  <si>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</si>
  <si>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</si>
  <si>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</si>
  <si>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</si>
  <si>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</si>
  <si>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</si>
  <si>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</si>
  <si>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</si>
  <si>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</si>
  <si>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</si>
  <si>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</si>
  <si>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</si>
  <si>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</si>
  <si>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</si>
  <si>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</si>
  <si>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</si>
  <si>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</si>
  <si>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</si>
  <si>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</si>
  <si>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</si>
  <si>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</si>
  <si>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</si>
  <si>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</si>
  <si>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</si>
  <si>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</si>
  <si>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</si>
  <si>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</si>
  <si>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</si>
  <si>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</si>
  <si>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</si>
  <si>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</si>
  <si>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</si>
  <si>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</si>
  <si>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</si>
  <si>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</si>
  <si>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</si>
  <si>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</si>
  <si>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</si>
  <si>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</si>
  <si>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</si>
  <si>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</si>
  <si>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</si>
  <si>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</si>
  <si>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</si>
  <si>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</si>
  <si>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</si>
  <si>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</si>
  <si>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</si>
  <si>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</si>
  <si>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</si>
  <si>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</si>
  <si>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</si>
  <si>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</si>
  <si>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</si>
  <si>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</si>
  <si>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</si>
  <si>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</si>
  <si>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</si>
  <si>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</si>
  <si>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</si>
  <si>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</si>
  <si>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</si>
  <si>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</si>
  <si>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</si>
  <si>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</si>
  <si>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</si>
  <si>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</si>
  <si>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</si>
  <si>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</si>
  <si>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</si>
  <si>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</si>
  <si>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</si>
  <si>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</si>
  <si>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</si>
  <si>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</si>
  <si>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</si>
  <si>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</si>
  <si>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</si>
  <si>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</si>
  <si>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</si>
  <si>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</si>
  <si>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</si>
  <si>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</si>
  <si>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</si>
  <si>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</si>
  <si>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</si>
  <si>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</si>
  <si>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</si>
  <si>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</si>
  <si>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</si>
  <si>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</si>
  <si>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</si>
  <si>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</si>
  <si>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</si>
  <si>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</si>
  <si>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</si>
  <si>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</si>
  <si>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</si>
  <si>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</si>
  <si>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</si>
  <si>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</si>
  <si>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</si>
  <si>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</si>
  <si>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</si>
  <si>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</si>
  <si>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</si>
  <si>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</si>
  <si>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</si>
  <si>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</si>
  <si>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</si>
  <si>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</si>
  <si>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</si>
  <si>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</si>
  <si>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</si>
  <si>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</si>
  <si>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</si>
  <si>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</si>
  <si>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</si>
  <si>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</si>
  <si>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</si>
  <si>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</si>
  <si>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</si>
  <si>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</si>
  <si>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</si>
  <si>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</si>
  <si>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</si>
  <si>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</si>
  <si>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</si>
  <si>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</si>
  <si>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</si>
  <si>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</si>
  <si>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</si>
  <si>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</si>
  <si>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</si>
  <si>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</si>
  <si>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</si>
  <si>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</si>
  <si>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</si>
  <si>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</si>
  <si>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</si>
  <si>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</si>
  <si>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</si>
  <si>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</si>
  <si>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</si>
  <si>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</si>
  <si>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</si>
  <si>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</si>
  <si>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</si>
  <si>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</si>
  <si>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</si>
  <si>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</si>
  <si>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</si>
  <si>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</si>
  <si>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</si>
  <si>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</si>
  <si>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</si>
  <si>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</si>
  <si>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</si>
  <si>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</si>
  <si>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</si>
  <si>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</si>
  <si>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</si>
  <si>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</si>
  <si>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</si>
  <si>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</si>
  <si>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</si>
  <si>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</si>
  <si>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</si>
  <si>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</si>
  <si>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</si>
  <si>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</si>
  <si>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</si>
  <si>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</si>
  <si>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</si>
  <si>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</si>
  <si>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</si>
  <si>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</si>
  <si>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</si>
  <si>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</si>
  <si>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</si>
  <si>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</si>
  <si>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</si>
  <si>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</si>
  <si>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</si>
  <si>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</si>
  <si>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</si>
  <si>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</si>
  <si>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</si>
  <si>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</si>
  <si>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</si>
  <si>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</si>
  <si>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</si>
  <si>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</si>
  <si>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</si>
  <si>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</si>
  <si>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</si>
  <si>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</si>
  <si>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</si>
  <si>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</si>
  <si>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</si>
  <si>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</si>
  <si>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</si>
  <si>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</si>
  <si>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</si>
  <si>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</si>
  <si>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</si>
  <si>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</si>
  <si>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</si>
  <si>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</si>
  <si>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</si>
  <si>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</si>
  <si>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</si>
  <si>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</si>
  <si>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</si>
  <si>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</si>
  <si>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</si>
  <si>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</si>
  <si>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</si>
  <si>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</si>
  <si>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</si>
  <si>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</si>
  <si>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</si>
  <si>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</si>
  <si>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</si>
  <si>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</si>
  <si>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</si>
  <si>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</si>
  <si>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</si>
  <si>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</si>
  <si>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</si>
  <si>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</si>
  <si>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</si>
  <si>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</si>
  <si>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</si>
  <si>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</si>
  <si>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</si>
  <si>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</si>
  <si>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</si>
  <si>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</si>
  <si>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</si>
  <si>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</si>
  <si>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</si>
  <si>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</si>
  <si>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</si>
  <si>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</si>
  <si>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</si>
  <si>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</si>
  <si>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</si>
  <si>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</si>
  <si>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</si>
  <si>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</si>
  <si>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</si>
  <si>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</si>
  <si>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</si>
  <si>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</si>
  <si>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</si>
  <si>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</si>
  <si>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</si>
  <si>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</si>
  <si>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</si>
  <si>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</si>
  <si>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</si>
  <si>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</si>
  <si>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</si>
  <si>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</si>
  <si>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</si>
  <si>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</si>
  <si>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</si>
  <si>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</si>
  <si>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</si>
  <si>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</si>
  <si>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</si>
  <si>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</si>
  <si>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</si>
  <si>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</si>
  <si>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</si>
  <si>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</si>
  <si>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</si>
  <si>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</si>
  <si>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</si>
  <si>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</si>
  <si>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</si>
  <si>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</si>
  <si>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</si>
  <si>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</si>
  <si>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</si>
  <si>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</si>
  <si>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</si>
  <si>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</si>
  <si>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</si>
  <si>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</si>
  <si>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</si>
  <si>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</si>
  <si>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</si>
  <si>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</si>
  <si>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</si>
  <si>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</si>
  <si>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</si>
  <si>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</si>
  <si>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</si>
  <si>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</si>
  <si>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</si>
  <si>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</si>
  <si>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</si>
  <si>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</si>
  <si>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</si>
  <si>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</si>
  <si>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</si>
  <si>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</si>
  <si>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</si>
  <si>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</si>
  <si>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</si>
  <si>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</si>
  <si>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</si>
  <si>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</si>
  <si>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</si>
  <si>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</si>
  <si>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</si>
  <si>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</si>
  <si>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</si>
  <si>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</si>
  <si>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</si>
  <si>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</si>
  <si>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</si>
  <si>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</si>
  <si>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</si>
  <si>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</si>
  <si>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</si>
  <si>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</si>
  <si>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</si>
  <si>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</si>
  <si>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</si>
  <si>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</si>
  <si>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</si>
  <si>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</si>
  <si>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</si>
  <si>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</si>
  <si>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</si>
  <si>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</si>
  <si>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</si>
  <si>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</si>
  <si>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</si>
  <si>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</si>
  <si>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</si>
  <si>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</si>
  <si>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</si>
  <si>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</si>
  <si>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</si>
  <si>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</si>
  <si>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</si>
  <si>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</si>
  <si>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</si>
  <si>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</si>
  <si>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</si>
  <si>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</si>
  <si>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</si>
  <si>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</si>
  <si>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</si>
  <si>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</si>
  <si>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</si>
  <si>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</si>
  <si>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</si>
  <si>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</si>
  <si>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</si>
  <si>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</si>
  <si>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</si>
  <si>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</si>
  <si>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</si>
  <si>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</si>
  <si>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</si>
  <si>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</si>
  <si>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</si>
  <si>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</si>
  <si>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</si>
  <si>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</si>
  <si>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</si>
  <si>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</si>
  <si>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</si>
  <si>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</si>
  <si>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</si>
  <si>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</si>
  <si>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</si>
  <si>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</si>
  <si>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</si>
  <si>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</si>
  <si>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</si>
  <si>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</si>
  <si>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</si>
  <si>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</si>
  <si>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</si>
  <si>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</si>
  <si>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</si>
  <si>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</si>
  <si>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</si>
  <si>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</si>
  <si>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</si>
  <si>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</si>
  <si>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</si>
  <si>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</si>
  <si>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</si>
  <si>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</si>
  <si>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</si>
  <si>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</si>
  <si>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</si>
  <si>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</si>
  <si>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</si>
  <si>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</si>
  <si>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</si>
  <si>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</si>
  <si>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</si>
  <si>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</si>
  <si>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</si>
  <si>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</si>
  <si>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</si>
  <si>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</si>
  <si>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</si>
  <si>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</si>
  <si>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</si>
  <si>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</si>
  <si>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</si>
  <si>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</si>
  <si>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</si>
  <si>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</si>
  <si>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</si>
  <si>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</si>
  <si>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</si>
  <si>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</si>
  <si>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</si>
  <si>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</si>
  <si>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</si>
  <si>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</si>
  <si>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</si>
  <si>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</si>
  <si>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</si>
  <si>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</si>
  <si>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</si>
  <si>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</si>
  <si>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</si>
  <si>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</si>
  <si>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</si>
  <si>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</si>
  <si>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</si>
  <si>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</si>
  <si>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</si>
  <si>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</si>
  <si>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</si>
  <si>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</si>
  <si>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</si>
  <si>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</si>
  <si>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</si>
  <si>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</si>
  <si>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</si>
  <si>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</si>
  <si>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</si>
  <si>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</si>
  <si>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</si>
  <si>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</si>
  <si>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</si>
  <si>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</si>
  <si>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</si>
  <si>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</si>
  <si>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</si>
  <si>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</si>
  <si>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</si>
  <si>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</si>
  <si>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</si>
  <si>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</si>
  <si>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</si>
  <si>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</si>
  <si>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</si>
  <si>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</si>
  <si>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</si>
  <si>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</si>
  <si>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</si>
  <si>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</si>
  <si>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</si>
  <si>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</si>
  <si>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</si>
  <si>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</si>
  <si>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</si>
  <si>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</si>
  <si>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</si>
  <si>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</si>
  <si>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</si>
  <si>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</si>
  <si>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</si>
  <si>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</si>
  <si>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</si>
  <si>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</si>
  <si>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</si>
  <si>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</si>
  <si>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</si>
  <si>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</si>
  <si>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</si>
  <si>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</si>
  <si>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</si>
  <si>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</si>
  <si>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</si>
  <si>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</si>
  <si>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</si>
  <si>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</si>
  <si>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</si>
  <si>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</si>
  <si>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</si>
  <si>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</si>
  <si>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</si>
  <si>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</si>
  <si>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</si>
  <si>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</si>
  <si>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</si>
  <si>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</si>
  <si>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</si>
  <si>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</si>
  <si>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</si>
  <si>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</si>
  <si>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</si>
  <si>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</si>
  <si>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</si>
  <si>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</si>
  <si>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</si>
  <si>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</si>
  <si>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</si>
  <si>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</si>
  <si>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</si>
  <si>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</si>
  <si>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</si>
  <si>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</si>
  <si>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</si>
  <si>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</si>
  <si>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</si>
  <si>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</si>
  <si>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</si>
  <si>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</si>
  <si>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</si>
  <si>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</si>
  <si>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</si>
  <si>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</si>
  <si>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</si>
  <si>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</si>
  <si>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</si>
  <si>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</si>
  <si>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</si>
  <si>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</si>
  <si>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</si>
  <si>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</si>
  <si>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</si>
  <si>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</si>
  <si>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</si>
  <si>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</si>
  <si>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</si>
  <si>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</si>
  <si>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</si>
  <si>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</si>
  <si>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</si>
  <si>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</si>
  <si>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</si>
  <si>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</si>
  <si>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</si>
  <si>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</si>
  <si>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</si>
  <si>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</si>
  <si>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</si>
  <si>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</si>
  <si>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</si>
  <si>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</si>
  <si>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</si>
  <si>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</si>
  <si>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</si>
  <si>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</si>
  <si>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</si>
  <si>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</si>
  <si>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</si>
  <si>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</si>
  <si>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</si>
  <si>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</si>
  <si>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</si>
  <si>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</si>
  <si>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</si>
  <si>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</si>
  <si>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</si>
  <si>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</si>
  <si>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</si>
  <si>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</si>
  <si>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</si>
  <si>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</si>
  <si>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</si>
  <si>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</si>
  <si>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</si>
  <si>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</si>
  <si>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</si>
  <si>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</si>
  <si>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</si>
  <si>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</si>
  <si>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</si>
  <si>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</si>
  <si>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</si>
  <si>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</si>
  <si>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</si>
  <si>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</si>
  <si>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</si>
  <si>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</si>
  <si>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</si>
  <si>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</si>
  <si>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</si>
  <si>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</si>
  <si>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</si>
  <si>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</si>
  <si>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</si>
  <si>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</si>
  <si>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</si>
  <si>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</si>
  <si>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</si>
  <si>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</si>
  <si>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</si>
  <si>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</si>
  <si>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</si>
  <si>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</si>
  <si>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</si>
  <si>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</si>
  <si>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</si>
  <si>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</si>
  <si>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</si>
  <si>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</si>
  <si>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</si>
  <si>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</si>
  <si>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</si>
  <si>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</si>
  <si>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</si>
  <si>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</si>
  <si>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</si>
  <si>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</si>
  <si>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</si>
  <si>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</si>
  <si>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</si>
  <si>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</si>
  <si>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</si>
  <si>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</si>
  <si>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</si>
  <si>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</si>
  <si>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</si>
  <si>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</si>
  <si>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</si>
  <si>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</si>
  <si>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</si>
  <si>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</si>
  <si>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</si>
  <si>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</si>
  <si>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</si>
  <si>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</si>
  <si>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</si>
  <si>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</si>
  <si>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</si>
  <si>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</si>
  <si>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</si>
  <si>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</si>
  <si>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</si>
  <si>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</si>
  <si>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</si>
  <si>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</si>
  <si>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</si>
  <si>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</si>
  <si>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</si>
  <si>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</si>
  <si>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</si>
  <si>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</si>
  <si>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</si>
  <si>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</si>
  <si>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</si>
  <si>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</si>
  <si>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</si>
  <si>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</si>
  <si>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</si>
  <si>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</si>
  <si>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</si>
  <si>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</si>
  <si>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</si>
  <si>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</si>
  <si>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</si>
  <si>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</si>
  <si>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</si>
  <si>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</si>
  <si>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</si>
  <si>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</si>
  <si>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</si>
  <si>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</si>
  <si>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</si>
  <si>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</si>
  <si>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</si>
  <si>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</si>
  <si>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</si>
  <si>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</si>
  <si>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</si>
  <si>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</si>
  <si>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</si>
  <si>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</si>
  <si>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</si>
  <si>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</si>
  <si>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</si>
  <si>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</si>
  <si>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</si>
  <si>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</si>
  <si>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</si>
  <si>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</si>
  <si>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</si>
  <si>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</si>
  <si>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</si>
  <si>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</si>
  <si>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</si>
  <si>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</si>
  <si>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</si>
  <si>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</si>
  <si>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</si>
  <si>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</si>
  <si>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</si>
  <si>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</si>
  <si>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</si>
  <si>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</si>
  <si>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</si>
  <si>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</si>
  <si>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</si>
  <si>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</si>
  <si>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</si>
  <si>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</si>
  <si>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</si>
  <si>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</si>
  <si>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</si>
  <si>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</si>
  <si>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</si>
  <si>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</si>
  <si>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</si>
  <si>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</si>
  <si>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</si>
  <si>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</si>
  <si>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</si>
  <si>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</si>
  <si>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</si>
  <si>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</si>
  <si>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</si>
  <si>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</si>
  <si>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</si>
  <si>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</si>
  <si>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</si>
  <si>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</si>
  <si>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</si>
  <si>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</si>
  <si>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</si>
  <si>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</si>
  <si>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</si>
  <si>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</si>
  <si>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</si>
  <si>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</si>
  <si>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</si>
  <si>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</si>
  <si>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</si>
  <si>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</si>
  <si>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</si>
  <si>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</si>
  <si>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</si>
  <si>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</si>
  <si>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</si>
  <si>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</si>
  <si>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</si>
  <si>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</si>
  <si>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</si>
  <si>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</si>
  <si>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</si>
  <si>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</si>
  <si>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</si>
  <si>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</si>
  <si>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</si>
  <si>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</si>
  <si>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</si>
  <si>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</si>
  <si>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</si>
  <si>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</si>
  <si>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</si>
  <si>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</si>
  <si>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</si>
  <si>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</si>
  <si>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</si>
  <si>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</si>
  <si>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</si>
  <si>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</si>
  <si>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</si>
  <si>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</si>
  <si>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</si>
  <si>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</si>
  <si>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</si>
  <si>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</si>
  <si>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</si>
  <si>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</si>
  <si>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</si>
  <si>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</si>
  <si>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</si>
  <si>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</si>
  <si>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</si>
  <si>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</si>
  <si>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</si>
  <si>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</si>
  <si>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</si>
  <si>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</si>
  <si>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</si>
  <si>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</si>
  <si>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</si>
  <si>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</si>
  <si>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</si>
  <si>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</si>
  <si>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</si>
  <si>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</si>
  <si>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</si>
  <si>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</si>
  <si>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</si>
  <si>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</si>
  <si>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</si>
  <si>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</si>
  <si>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</si>
  <si>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</si>
  <si>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</si>
  <si>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</si>
  <si>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</si>
  <si>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</si>
  <si>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</si>
  <si>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</si>
  <si>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</si>
  <si>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</si>
  <si>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</si>
  <si>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</si>
  <si>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</si>
  <si>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</si>
  <si>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</si>
  <si>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</si>
  <si>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</si>
  <si>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</si>
  <si>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</si>
  <si>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</si>
  <si>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</si>
  <si>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</si>
  <si>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</si>
  <si>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</si>
  <si>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</si>
  <si>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</si>
  <si>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</si>
  <si>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</si>
  <si>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</si>
  <si>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</si>
  <si>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</si>
  <si>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</si>
  <si>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</si>
  <si>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</si>
  <si>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</si>
  <si>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</si>
  <si>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</si>
  <si>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</si>
  <si>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</si>
  <si>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</si>
  <si>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</si>
  <si>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</si>
  <si>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</si>
  <si>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</si>
  <si>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</si>
  <si>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</si>
  <si>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</si>
  <si>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</si>
  <si>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</si>
  <si>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</si>
  <si>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</si>
  <si>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</si>
  <si>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</si>
  <si>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</si>
  <si>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</si>
  <si>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</si>
  <si>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</si>
  <si>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</si>
  <si>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</si>
  <si>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</si>
  <si>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</si>
  <si>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</si>
  <si>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</si>
  <si>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</si>
  <si>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</si>
  <si>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</si>
  <si>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</si>
  <si>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</si>
  <si>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</si>
  <si>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</si>
  <si>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</si>
  <si>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</si>
  <si>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</si>
  <si>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</si>
  <si>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</si>
  <si>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</si>
  <si>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</si>
  <si>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</si>
  <si>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</si>
  <si>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</si>
  <si>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</si>
  <si>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</si>
  <si>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</si>
  <si>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</si>
  <si>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</si>
  <si>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</si>
  <si>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</si>
  <si>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</si>
  <si>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</si>
  <si>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</si>
  <si>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</si>
  <si>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</si>
  <si>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</si>
  <si>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</si>
  <si>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</si>
  <si>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</si>
  <si>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</si>
  <si>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</si>
  <si>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</si>
  <si>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</si>
  <si>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</si>
  <si>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</si>
  <si>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</si>
  <si>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</si>
  <si>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</si>
  <si>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</si>
  <si>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</si>
  <si>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</si>
  <si>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</si>
  <si>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</si>
  <si>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</si>
  <si>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</si>
  <si>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</si>
  <si>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</si>
  <si>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</si>
  <si>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</si>
  <si>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</si>
  <si>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</si>
  <si>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</si>
  <si>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</si>
  <si>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</si>
  <si>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</si>
  <si>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</si>
  <si>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</si>
  <si>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</si>
  <si>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</si>
  <si>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</si>
  <si>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</si>
  <si>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</si>
  <si>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</si>
  <si>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</si>
  <si>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</si>
  <si>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</si>
  <si>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</si>
  <si>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</si>
  <si>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</si>
  <si>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</si>
  <si>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</si>
  <si>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</si>
  <si>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</si>
  <si>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</si>
  <si>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</si>
  <si>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</si>
  <si>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</si>
  <si>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</si>
  <si>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</si>
  <si>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</si>
  <si>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</si>
  <si>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</si>
  <si>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</si>
  <si>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</si>
  <si>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</si>
  <si>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</si>
  <si>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</si>
  <si>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</si>
  <si>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</si>
  <si>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</si>
  <si>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</si>
  <si>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</si>
  <si>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</si>
  <si>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</si>
  <si>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</si>
  <si>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</si>
  <si>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</si>
  <si>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</si>
  <si>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</si>
  <si>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</si>
  <si>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</si>
  <si>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</si>
  <si>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</si>
  <si>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</si>
  <si>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</si>
  <si>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</si>
  <si>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</si>
  <si>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</si>
  <si>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</si>
  <si>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</si>
  <si>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</si>
  <si>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</si>
  <si>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</si>
  <si>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</si>
  <si>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</si>
  <si>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</si>
  <si>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</si>
  <si>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</si>
  <si>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</si>
  <si>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</si>
  <si>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</si>
  <si>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</si>
  <si>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</si>
  <si>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</si>
  <si>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</si>
  <si>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</si>
  <si>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</si>
  <si>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</si>
  <si>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</si>
  <si>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</si>
  <si>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</si>
  <si>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</si>
  <si>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</si>
  <si>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</si>
  <si>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</si>
  <si>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</si>
  <si>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</si>
  <si>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</si>
  <si>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</si>
  <si>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</si>
  <si>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</si>
  <si>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</si>
  <si>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</si>
  <si>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</si>
  <si>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</si>
  <si>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</si>
  <si>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</si>
  <si>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</si>
  <si>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</si>
  <si>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</si>
  <si>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</si>
  <si>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</si>
  <si>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</si>
  <si>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</si>
  <si>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</si>
  <si>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</si>
  <si>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</si>
  <si>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</si>
  <si>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</si>
  <si>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</si>
  <si>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</si>
  <si>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</si>
  <si>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</si>
  <si>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</si>
  <si>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</si>
  <si>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</si>
  <si>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</si>
  <si>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</si>
  <si>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</si>
  <si>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</si>
  <si>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</si>
  <si>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</si>
  <si>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</si>
  <si>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</si>
  <si>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</si>
  <si>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</si>
  <si>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</si>
  <si>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</si>
  <si>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</si>
  <si>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</si>
  <si>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</si>
  <si>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</si>
  <si>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</si>
  <si>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</si>
  <si>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</si>
  <si>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</si>
  <si>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</si>
  <si>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</si>
  <si>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</si>
  <si>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</si>
  <si>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</si>
  <si>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</si>
  <si>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</si>
  <si>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</si>
  <si>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</si>
  <si>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</si>
  <si>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</si>
  <si>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</si>
  <si>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</si>
  <si>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</si>
  <si>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</si>
  <si>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</si>
  <si>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</si>
  <si>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</si>
  <si>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</si>
  <si>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</si>
  <si>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</si>
  <si>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</si>
  <si>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</si>
  <si>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</si>
  <si>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</si>
  <si>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</si>
  <si>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</si>
  <si>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</si>
  <si>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</si>
  <si>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</si>
  <si>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</si>
  <si>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</si>
  <si>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</si>
  <si>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</si>
  <si>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</si>
  <si>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</si>
  <si>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</si>
  <si>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</si>
  <si>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</si>
  <si>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</si>
  <si>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</si>
  <si>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</si>
  <si>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</si>
  <si>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</si>
  <si>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</si>
  <si>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</si>
  <si>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</si>
  <si>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</si>
  <si>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</si>
  <si>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</si>
  <si>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</si>
  <si>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</si>
  <si>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</si>
  <si>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</si>
  <si>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</si>
  <si>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</si>
  <si>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</si>
  <si>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</si>
  <si>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</si>
  <si>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</si>
  <si>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</si>
  <si>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</si>
  <si>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</si>
  <si>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</si>
  <si>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</si>
  <si>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</si>
  <si>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</si>
  <si>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</si>
  <si>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</si>
  <si>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</si>
  <si>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</si>
  <si>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</si>
  <si>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</si>
  <si>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</si>
  <si>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</si>
  <si>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</si>
  <si>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</si>
  <si>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</si>
  <si>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</si>
  <si>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</si>
  <si>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</si>
  <si>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</si>
  <si>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</si>
  <si>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</si>
  <si>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</si>
  <si>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</si>
  <si>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</si>
  <si>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</si>
  <si>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</si>
  <si>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</si>
  <si>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</si>
  <si>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</si>
  <si>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</si>
  <si>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</si>
  <si>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</si>
  <si>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</si>
  <si>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</si>
  <si>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</si>
  <si>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</si>
  <si>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</si>
  <si>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</si>
  <si>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</si>
  <si>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</si>
  <si>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</si>
  <si>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</si>
  <si>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</si>
  <si>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</si>
  <si>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</si>
  <si>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</si>
  <si>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</si>
  <si>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</si>
  <si>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</si>
  <si>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</si>
  <si>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</si>
  <si>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</si>
  <si>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</si>
  <si>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</si>
  <si>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</si>
  <si>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</si>
  <si>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</si>
  <si>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</si>
  <si>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</si>
  <si>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</si>
  <si>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</si>
  <si>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</si>
  <si>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</si>
  <si>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</si>
  <si>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</si>
  <si>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</si>
  <si>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</si>
  <si>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</si>
  <si>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</si>
  <si>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</si>
  <si>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</si>
  <si>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</si>
  <si>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</si>
  <si>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</si>
  <si>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</si>
  <si>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</si>
  <si>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</si>
  <si>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</si>
  <si>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</si>
  <si>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</si>
  <si>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</si>
  <si>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</si>
  <si>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</si>
  <si>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</si>
  <si>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</si>
  <si>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</si>
  <si>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</si>
  <si>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</si>
  <si>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</si>
  <si>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</si>
  <si>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</si>
  <si>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</si>
  <si>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</si>
  <si>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</si>
  <si>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</si>
  <si>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</si>
  <si>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</si>
  <si>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</si>
  <si>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</si>
  <si>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</si>
  <si>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</si>
  <si>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</si>
  <si>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</si>
  <si>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</si>
  <si>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</si>
  <si>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</si>
  <si>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</si>
  <si>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</si>
  <si>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</si>
  <si>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</si>
  <si>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</si>
  <si>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</si>
  <si>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</si>
  <si>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</si>
  <si>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</si>
  <si>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</si>
  <si>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</si>
  <si>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</si>
  <si>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</si>
  <si>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</si>
  <si>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</si>
  <si>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</si>
  <si>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</si>
  <si>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</si>
  <si>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</si>
  <si>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</si>
  <si>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</si>
  <si>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</si>
  <si>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</si>
  <si>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</si>
  <si>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</si>
  <si>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</si>
  <si>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</si>
  <si>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</si>
  <si>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</si>
  <si>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</si>
  <si>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</si>
  <si>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</si>
  <si>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</si>
  <si>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</si>
  <si>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</si>
  <si>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</si>
  <si>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</si>
  <si>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</si>
  <si>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</si>
  <si>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</si>
  <si>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</si>
  <si>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</si>
  <si>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</si>
  <si>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</si>
  <si>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</si>
  <si>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</si>
  <si>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</si>
  <si>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</si>
  <si>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</si>
  <si>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</si>
  <si>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</si>
  <si>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</si>
  <si>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</si>
  <si>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</si>
  <si>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</si>
  <si>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</si>
  <si>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</si>
  <si>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</si>
  <si>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</si>
  <si>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</si>
  <si>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</si>
  <si>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</si>
  <si>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</si>
  <si>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</si>
  <si>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</si>
  <si>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</si>
  <si>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</si>
  <si>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</si>
  <si>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</si>
  <si>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</si>
  <si>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</si>
  <si>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</si>
  <si>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</si>
  <si>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</si>
  <si>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</si>
  <si>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</si>
  <si>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</si>
  <si>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</si>
  <si>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</si>
  <si>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</si>
  <si>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</si>
  <si>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</si>
  <si>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</si>
  <si>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</si>
  <si>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</si>
  <si>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</si>
  <si>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</si>
  <si>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</si>
  <si>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</si>
  <si>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</si>
  <si>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</si>
  <si>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</si>
  <si>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</si>
  <si>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</si>
  <si>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</si>
  <si>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</si>
  <si>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</si>
  <si>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</si>
  <si>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</si>
  <si>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</si>
  <si>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</si>
  <si>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</si>
  <si>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</si>
  <si>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</si>
  <si>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</si>
  <si>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</si>
  <si>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</si>
  <si>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</si>
  <si>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</si>
  <si>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</si>
  <si>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</si>
  <si>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</si>
  <si>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</si>
  <si>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</si>
  <si>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</si>
  <si>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</si>
  <si>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</si>
  <si>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</si>
  <si>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</si>
  <si>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</si>
  <si>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</si>
  <si>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</si>
  <si>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</si>
  <si>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</si>
  <si>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</si>
  <si>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</si>
  <si>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</si>
  <si>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</si>
  <si>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</si>
  <si>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</si>
  <si>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</si>
  <si>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</si>
  <si>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</si>
  <si>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</si>
  <si>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</si>
  <si>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</si>
  <si>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</si>
  <si>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</si>
  <si>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</si>
  <si>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</si>
  <si>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</si>
  <si>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</si>
  <si>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</si>
  <si>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</si>
  <si>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</si>
  <si>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</si>
  <si>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</si>
  <si>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</si>
  <si>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</si>
  <si>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</si>
  <si>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</si>
  <si>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</si>
  <si>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</si>
  <si>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</si>
  <si>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</si>
  <si>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</si>
  <si>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</si>
  <si>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</si>
  <si>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</si>
  <si>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</si>
  <si>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</si>
  <si>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</si>
  <si>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</si>
  <si>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</si>
  <si>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</si>
  <si>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</si>
  <si>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</si>
  <si>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</si>
  <si>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</si>
  <si>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</si>
  <si>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</si>
  <si>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</si>
  <si>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</si>
  <si>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</si>
  <si>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</si>
  <si>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</si>
  <si>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</si>
  <si>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</si>
  <si>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</si>
  <si>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</si>
  <si>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</si>
  <si>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</si>
  <si>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</si>
  <si>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</si>
  <si>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</si>
  <si>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</si>
  <si>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</si>
  <si>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</si>
  <si>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</si>
  <si>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</si>
  <si>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</si>
  <si>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</si>
  <si>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</si>
  <si>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</si>
  <si>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</si>
  <si>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</si>
  <si>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</si>
  <si>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</si>
  <si>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</si>
  <si>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</si>
  <si>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</si>
  <si>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</si>
  <si>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</si>
  <si>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</si>
  <si>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</si>
  <si>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</si>
  <si>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</si>
  <si>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</si>
  <si>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</si>
  <si>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</si>
  <si>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</si>
  <si>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</si>
  <si>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</si>
  <si>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</si>
  <si>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</si>
  <si>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</si>
  <si>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</si>
  <si>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</si>
  <si>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</si>
  <si>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</si>
  <si>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</si>
  <si>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</si>
  <si>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</si>
  <si>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</si>
  <si>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</si>
  <si>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</si>
  <si>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</si>
  <si>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</si>
  <si>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</si>
  <si>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</si>
  <si>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</si>
  <si>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</si>
  <si>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</si>
  <si>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</si>
  <si>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</si>
  <si>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</si>
  <si>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</si>
  <si>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</si>
  <si>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</si>
  <si>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</si>
  <si>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</si>
  <si>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</si>
  <si>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</si>
  <si>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</si>
  <si>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</si>
  <si>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</si>
  <si>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</si>
  <si>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</si>
  <si>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</si>
  <si>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</si>
  <si>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</si>
  <si>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</si>
  <si>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</si>
  <si>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</si>
  <si>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</si>
  <si>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</si>
  <si>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</si>
  <si>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</si>
  <si>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</si>
  <si>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</si>
  <si>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</si>
  <si>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</si>
  <si>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</si>
  <si>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</si>
  <si>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</si>
  <si>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</si>
  <si>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</si>
  <si>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</si>
  <si>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</si>
  <si>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</si>
  <si>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</si>
  <si>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</si>
  <si>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</si>
  <si>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</si>
  <si>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</si>
  <si>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</si>
  <si>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</si>
  <si>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</si>
  <si>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</si>
  <si>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</si>
  <si>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</si>
  <si>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</si>
  <si>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</si>
  <si>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</si>
  <si>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</si>
  <si>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</si>
  <si>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</si>
  <si>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</si>
  <si>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</si>
  <si>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</si>
  <si>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</si>
  <si>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</si>
  <si>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</si>
  <si>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</si>
  <si>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</si>
  <si>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</si>
  <si>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</si>
  <si>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</si>
  <si>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</si>
  <si>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</si>
  <si>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</si>
  <si>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</si>
  <si>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</si>
  <si>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</si>
  <si>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</si>
  <si>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</si>
  <si>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</si>
  <si>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</si>
  <si>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</si>
  <si>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</si>
  <si>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</si>
  <si>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</si>
  <si>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</si>
  <si>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</si>
  <si>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</si>
  <si>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</si>
  <si>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</si>
  <si>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</si>
  <si>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</si>
  <si>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</si>
  <si>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</si>
  <si>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</si>
  <si>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</si>
  <si>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</si>
  <si>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</si>
  <si>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</si>
  <si>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</si>
  <si>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</si>
  <si>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</si>
  <si>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</si>
  <si>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</si>
  <si>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</si>
  <si>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</si>
  <si>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</si>
  <si>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</si>
  <si>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</si>
  <si>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</si>
  <si>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</si>
  <si>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</si>
  <si>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</si>
  <si>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</si>
  <si>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</si>
  <si>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</si>
  <si>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</si>
  <si>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</si>
  <si>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</si>
  <si>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</si>
  <si>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</si>
  <si>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</si>
  <si>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</si>
  <si>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</si>
  <si>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</si>
  <si>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</si>
  <si>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</si>
  <si>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</si>
  <si>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</si>
  <si>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</si>
  <si>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</si>
  <si>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</si>
  <si>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</si>
  <si>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</si>
  <si>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</si>
  <si>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</si>
  <si>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</si>
  <si>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</si>
  <si>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</si>
  <si>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</si>
  <si>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</si>
  <si>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</si>
  <si>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</si>
  <si>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</si>
  <si>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</si>
  <si>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</si>
  <si>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</si>
  <si>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</si>
  <si>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</si>
  <si>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</si>
  <si>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</si>
  <si>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</si>
  <si>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</si>
  <si>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</si>
  <si>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</si>
  <si>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</si>
  <si>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</si>
  <si>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</si>
  <si>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</si>
  <si>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</si>
  <si>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</si>
  <si>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</si>
  <si>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</si>
  <si>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</si>
  <si>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</si>
  <si>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</si>
  <si>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</si>
  <si>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</si>
  <si>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</si>
  <si>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</si>
  <si>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</si>
  <si>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</si>
  <si>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</si>
  <si>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</si>
  <si>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</si>
  <si>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</si>
  <si>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</si>
  <si>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</si>
  <si>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</si>
  <si>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</si>
  <si>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</si>
  <si>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</si>
  <si>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</si>
  <si>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</si>
  <si>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</si>
  <si>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</si>
  <si>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</si>
  <si>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</si>
  <si>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</si>
  <si>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</si>
  <si>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</si>
  <si>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</si>
  <si>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</si>
  <si>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</si>
  <si>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</si>
  <si>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</si>
  <si>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</si>
  <si>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</si>
  <si>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</si>
  <si>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</si>
  <si>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</si>
  <si>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</si>
  <si>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</si>
  <si>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</si>
  <si>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</si>
  <si>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</si>
  <si>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</si>
  <si>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</si>
  <si>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</si>
  <si>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</si>
  <si>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</si>
  <si>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</si>
  <si>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</si>
  <si>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</si>
  <si>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</si>
  <si>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</si>
  <si>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</si>
  <si>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</si>
  <si>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</si>
  <si>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</si>
  <si>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</si>
  <si>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</si>
  <si>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</si>
  <si>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</si>
  <si>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</si>
  <si>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</si>
  <si>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</si>
  <si>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</si>
  <si>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</si>
  <si>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</si>
  <si>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</si>
  <si>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</si>
  <si>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</si>
  <si>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</si>
  <si>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</si>
  <si>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</si>
  <si>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</si>
  <si>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</si>
  <si>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</si>
  <si>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</si>
  <si>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</si>
  <si>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</si>
  <si>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</si>
  <si>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</si>
  <si>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</si>
  <si>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</si>
  <si>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</si>
  <si>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</si>
  <si>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</si>
  <si>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</si>
  <si>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</si>
  <si>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</si>
  <si>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</si>
  <si>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</si>
  <si>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</si>
  <si>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</si>
  <si>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</si>
  <si>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</si>
  <si>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</si>
  <si>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</si>
  <si>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</si>
  <si>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</si>
  <si>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</si>
  <si>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</si>
  <si>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</si>
  <si>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</si>
  <si>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</si>
  <si>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</si>
  <si>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</si>
  <si>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</si>
  <si>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</si>
  <si>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</si>
  <si>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</si>
  <si>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</si>
  <si>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</si>
  <si>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</si>
  <si>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</si>
  <si>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</si>
  <si>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</si>
  <si>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</si>
  <si>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</si>
  <si>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</si>
  <si>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</si>
  <si>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</si>
  <si>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</si>
  <si>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</si>
  <si>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</si>
  <si>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</si>
  <si>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</si>
  <si>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</si>
  <si>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</si>
  <si>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</si>
  <si>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</si>
  <si>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</si>
  <si>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</si>
  <si>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</si>
  <si>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</si>
  <si>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</si>
  <si>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</si>
  <si>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</si>
  <si>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</si>
  <si>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</si>
  <si>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</si>
  <si>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</si>
  <si>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</si>
  <si>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</si>
  <si>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</si>
  <si>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</si>
  <si>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</si>
  <si>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</si>
  <si>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</si>
  <si>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</si>
  <si>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</si>
  <si>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</si>
  <si>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</si>
  <si>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</si>
  <si>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</si>
  <si>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</si>
  <si>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</si>
  <si>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</si>
  <si>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</si>
  <si>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</si>
  <si>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</si>
  <si>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</si>
  <si>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</si>
  <si>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</si>
  <si>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</si>
  <si>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</si>
  <si>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</si>
  <si>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</si>
  <si>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</si>
  <si>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</si>
  <si>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</si>
  <si>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</si>
  <si>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</si>
  <si>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</si>
  <si>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</si>
  <si>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</si>
  <si>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</si>
  <si>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</si>
  <si>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</si>
  <si>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</si>
  <si>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</si>
  <si>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</si>
  <si>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</si>
  <si>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</si>
  <si>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</si>
  <si>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</si>
  <si>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</si>
  <si>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</si>
  <si>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</si>
  <si>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</si>
  <si>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</si>
  <si>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</si>
  <si>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</si>
  <si>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</si>
  <si>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</si>
  <si>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</si>
  <si>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</si>
  <si>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</si>
  <si>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</si>
  <si>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</si>
  <si>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</si>
  <si>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</si>
  <si>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</si>
  <si>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</si>
  <si>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</si>
  <si>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</si>
  <si>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</si>
  <si>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</si>
  <si>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</si>
  <si>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</si>
  <si>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</si>
  <si>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</si>
  <si>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</si>
  <si>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</si>
  <si>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</si>
  <si>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</si>
  <si>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</si>
  <si>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</si>
  <si>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</si>
  <si>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</si>
  <si>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</si>
  <si>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</si>
  <si>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</si>
  <si>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</si>
  <si>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</si>
  <si>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</si>
  <si>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</si>
  <si>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</si>
  <si>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</si>
  <si>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</si>
  <si>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</si>
  <si>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</si>
  <si>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</si>
  <si>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</si>
  <si>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</si>
  <si>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</si>
  <si>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</si>
  <si>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</si>
  <si>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</si>
  <si>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</si>
  <si>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</si>
  <si>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</si>
  <si>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</si>
  <si>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</si>
  <si>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</si>
  <si>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</si>
  <si>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</si>
  <si>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</si>
  <si>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</si>
  <si>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</si>
  <si>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</si>
  <si>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</si>
  <si>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</si>
  <si>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</si>
  <si>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</si>
  <si>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</si>
  <si>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</si>
  <si>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</si>
  <si>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</si>
  <si>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</si>
  <si>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</si>
  <si>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</si>
  <si>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</si>
  <si>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</si>
  <si>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</si>
  <si>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</si>
  <si>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</si>
  <si>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</si>
  <si>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</si>
  <si>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</si>
  <si>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</si>
  <si>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</si>
  <si>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</si>
  <si>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</si>
  <si>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</si>
  <si>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</si>
  <si>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</si>
  <si>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</si>
  <si>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</si>
  <si>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</si>
  <si>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</si>
  <si>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</si>
  <si>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</si>
  <si>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</si>
  <si>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</si>
  <si>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</si>
  <si>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</si>
  <si>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</si>
  <si>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</si>
  <si>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</si>
  <si>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</si>
  <si>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</si>
  <si>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</si>
  <si>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</si>
  <si>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</si>
  <si>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</si>
  <si>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</si>
  <si>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</si>
  <si>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</si>
  <si>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</si>
  <si>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</si>
  <si>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</si>
  <si>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</si>
  <si>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</si>
  <si>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</si>
  <si>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</si>
  <si>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</si>
  <si>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</si>
  <si>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</si>
  <si>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</si>
  <si>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</si>
  <si>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</si>
  <si>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</si>
  <si>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</si>
  <si>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</si>
  <si>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</si>
  <si>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</si>
  <si>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</si>
  <si>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</si>
  <si>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</si>
  <si>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</si>
  <si>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</si>
  <si>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</si>
  <si>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</si>
  <si>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</si>
  <si>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</si>
  <si>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</si>
  <si>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</si>
  <si>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</si>
  <si>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</si>
  <si>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</si>
  <si>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</si>
  <si>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</si>
  <si>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</si>
  <si>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</si>
  <si>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</si>
  <si>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</si>
  <si>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</si>
  <si>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</si>
  <si>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</si>
  <si>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</si>
  <si>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</si>
  <si>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</si>
  <si>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</si>
  <si>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</si>
  <si>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</si>
  <si>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</si>
  <si>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</si>
  <si>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</si>
  <si>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</si>
  <si>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</si>
  <si>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</si>
  <si>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</si>
  <si>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</si>
  <si>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</si>
  <si>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</si>
  <si>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</si>
  <si>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</si>
  <si>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</si>
  <si>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</si>
  <si>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</si>
  <si>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</si>
  <si>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</si>
  <si>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</si>
  <si>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</si>
  <si>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</si>
  <si>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</si>
  <si>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</si>
  <si>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</si>
  <si>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</si>
  <si>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</si>
  <si>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</si>
  <si>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</si>
  <si>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</si>
  <si>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</si>
  <si>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</si>
  <si>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</si>
  <si>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</si>
  <si>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</si>
  <si>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</si>
  <si>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</si>
  <si>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</si>
  <si>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</si>
  <si>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</si>
  <si>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</si>
  <si>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</si>
  <si>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</si>
  <si>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</si>
  <si>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</si>
  <si>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</si>
  <si>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</si>
  <si>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</si>
  <si>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</si>
  <si>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</si>
  <si>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</si>
  <si>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</si>
  <si>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</si>
  <si>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</si>
  <si>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</si>
  <si>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</si>
  <si>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</si>
  <si>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</si>
  <si>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</si>
  <si>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</si>
  <si>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</si>
  <si>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</si>
  <si>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</si>
  <si>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</si>
  <si>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</si>
  <si>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</si>
  <si>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</si>
  <si>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</si>
  <si>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</si>
  <si>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</si>
  <si>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</si>
  <si>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</si>
  <si>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</si>
  <si>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</si>
  <si>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</si>
  <si>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</si>
  <si>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</si>
  <si>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</si>
  <si>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</si>
  <si>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</si>
  <si>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</si>
  <si>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</si>
  <si>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</si>
  <si>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</si>
  <si>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</si>
  <si>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</si>
  <si>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</si>
  <si>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</si>
  <si>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</si>
  <si>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</si>
  <si>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</si>
  <si>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</si>
  <si>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</si>
  <si>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</si>
  <si>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</si>
  <si>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</si>
  <si>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</si>
  <si>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</si>
  <si>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</si>
  <si>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</si>
  <si>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</si>
  <si>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</si>
  <si>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</si>
  <si>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</si>
  <si>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</si>
  <si>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</si>
  <si>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</si>
  <si>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</si>
  <si>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</si>
  <si>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</si>
  <si>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</si>
  <si>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</si>
  <si>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</si>
  <si>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</si>
  <si>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</si>
  <si>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</si>
  <si>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</si>
  <si>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</si>
  <si>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</si>
  <si>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</si>
  <si>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</si>
  <si>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</si>
  <si>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</si>
  <si>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</si>
  <si>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</si>
  <si>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</si>
  <si>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</si>
  <si>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</si>
  <si>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</si>
  <si>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</si>
  <si>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</si>
  <si>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</si>
  <si>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</si>
  <si>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</si>
  <si>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</si>
  <si>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</si>
  <si>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</si>
  <si>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</si>
  <si>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</si>
  <si>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</si>
  <si>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</si>
  <si>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</si>
  <si>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</si>
  <si>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</si>
  <si>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</si>
  <si>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</si>
  <si>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</si>
  <si>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</si>
  <si>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</si>
  <si>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</si>
  <si>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</si>
  <si>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</si>
  <si>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</si>
  <si>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</si>
  <si>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</si>
  <si>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</si>
  <si>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</si>
  <si>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</si>
  <si>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</si>
  <si>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</si>
  <si>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</si>
  <si>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</si>
  <si>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</si>
  <si>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</si>
  <si>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</si>
  <si>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</si>
  <si>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</si>
  <si>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</si>
  <si>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</si>
  <si>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</si>
  <si>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</si>
  <si>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</si>
  <si>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</si>
  <si>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</si>
  <si>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</si>
  <si>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</si>
  <si>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</si>
  <si>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</si>
  <si>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</si>
  <si>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</si>
  <si>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</si>
  <si>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</si>
  <si>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</si>
  <si>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</si>
  <si>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</si>
  <si>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</si>
  <si>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</si>
  <si>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</si>
  <si>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</si>
  <si>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</si>
  <si>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</si>
  <si>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</si>
  <si>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</si>
  <si>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</si>
  <si>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</si>
  <si>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</si>
  <si>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</si>
  <si>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</si>
  <si>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</si>
  <si>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</si>
  <si>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</si>
  <si>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</si>
  <si>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</si>
  <si>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</si>
  <si>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</si>
  <si>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</si>
  <si>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</si>
  <si>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</si>
  <si>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</si>
  <si>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</si>
  <si>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</si>
  <si>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</si>
  <si>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</si>
  <si>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</si>
  <si>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</si>
  <si>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</si>
  <si>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</si>
  <si>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</si>
  <si>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</si>
  <si>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</si>
  <si>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</si>
  <si>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</si>
  <si>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</si>
  <si>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</si>
  <si>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</si>
  <si>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</si>
  <si>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</si>
  <si>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</si>
  <si>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</si>
  <si>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</si>
  <si>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</si>
  <si>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</si>
  <si>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</si>
  <si>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</si>
  <si>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</si>
  <si>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</si>
  <si>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</si>
  <si>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</si>
  <si>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</si>
  <si>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</si>
  <si>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</si>
  <si>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</si>
  <si>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</si>
  <si>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</si>
  <si>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</si>
  <si>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</si>
  <si>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</si>
  <si>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</si>
  <si>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</si>
  <si>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</si>
  <si>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</si>
  <si>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</si>
  <si>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</si>
  <si>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</si>
  <si>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</si>
  <si>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</si>
  <si>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</si>
  <si>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</si>
  <si>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</si>
  <si>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</si>
  <si>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</si>
  <si>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</si>
  <si>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</si>
  <si>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</si>
  <si>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</si>
  <si>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</si>
  <si>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</si>
  <si>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</si>
  <si>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</si>
  <si>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</si>
  <si>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</si>
  <si>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</si>
  <si>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</si>
  <si>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</si>
  <si>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</si>
  <si>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</si>
  <si>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</si>
  <si>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</si>
  <si>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</si>
  <si>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</si>
  <si>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</si>
  <si>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</si>
  <si>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</si>
  <si>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</si>
  <si>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</si>
  <si>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</si>
  <si>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</si>
  <si>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</si>
  <si>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</si>
  <si>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</si>
  <si>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</si>
  <si>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</si>
  <si>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</si>
  <si>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</si>
  <si>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</si>
  <si>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</si>
  <si>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</si>
  <si>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</si>
  <si>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</si>
  <si>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</si>
  <si>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</si>
  <si>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</si>
  <si>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</si>
  <si>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</si>
  <si>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</si>
  <si>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</si>
  <si>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</si>
  <si>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</si>
  <si>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</si>
  <si>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</si>
  <si>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</si>
  <si>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</si>
  <si>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</si>
  <si>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</si>
  <si>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</si>
  <si>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</si>
  <si>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</si>
  <si>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</si>
  <si>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</si>
  <si>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</si>
  <si>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</si>
  <si>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</si>
  <si>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</si>
  <si>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</si>
  <si>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</si>
  <si>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</si>
  <si>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</si>
  <si>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</si>
  <si>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</si>
  <si>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</si>
  <si>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</si>
  <si>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</si>
  <si>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</si>
  <si>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</si>
  <si>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</si>
  <si>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</si>
  <si>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</si>
  <si>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</si>
  <si>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</si>
  <si>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</si>
  <si>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</si>
  <si>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</si>
  <si>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</si>
  <si>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</si>
  <si>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</si>
  <si>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</si>
  <si>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</si>
  <si>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</si>
  <si>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</si>
  <si>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</si>
  <si>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</si>
  <si>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</si>
  <si>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</si>
  <si>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</si>
  <si>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</si>
  <si>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</si>
  <si>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</si>
  <si>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</si>
  <si>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</si>
  <si>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</si>
  <si>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</si>
  <si>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</si>
  <si>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</si>
  <si>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</si>
  <si>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</si>
  <si>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</si>
  <si>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</si>
  <si>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</si>
  <si>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</si>
  <si>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</si>
  <si>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</si>
  <si>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</si>
  <si>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</si>
  <si>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</si>
  <si>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</si>
  <si>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</si>
  <si>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</si>
  <si>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</si>
  <si>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</si>
  <si>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</si>
  <si>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</si>
  <si>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</si>
  <si>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</si>
  <si>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</si>
  <si>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</si>
  <si>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</si>
  <si>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</si>
  <si>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</si>
  <si>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</si>
  <si>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</si>
  <si>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</si>
  <si>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</si>
  <si>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</si>
  <si>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</si>
  <si>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</si>
  <si>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</si>
  <si>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</si>
  <si>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</si>
  <si>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</si>
  <si>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</si>
  <si>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</si>
  <si>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</si>
  <si>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</si>
  <si>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</si>
  <si>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</si>
  <si>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</si>
  <si>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</si>
  <si>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</si>
  <si>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</si>
  <si>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</si>
  <si>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</si>
  <si>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</si>
  <si>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</si>
  <si>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</si>
  <si>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</si>
  <si>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</si>
  <si>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</si>
  <si>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</si>
  <si>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</si>
  <si>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</si>
  <si>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</si>
  <si>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</si>
  <si>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</si>
  <si>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</si>
  <si>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</si>
  <si>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</si>
  <si>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</si>
  <si>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</si>
  <si>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</si>
  <si>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</si>
  <si>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</si>
  <si>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</si>
  <si>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</si>
  <si>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</si>
  <si>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</si>
  <si>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</si>
  <si>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</si>
  <si>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</si>
  <si>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</si>
  <si>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</si>
  <si>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</si>
  <si>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</si>
  <si>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</si>
  <si>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</si>
  <si>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</si>
  <si>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</si>
  <si>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</si>
  <si>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</si>
  <si>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</si>
  <si>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</si>
  <si>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</si>
  <si>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</si>
  <si>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</si>
  <si>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</si>
  <si>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</si>
  <si>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</si>
  <si>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</si>
  <si>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</si>
  <si>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</si>
  <si>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</si>
  <si>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</si>
  <si>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</si>
  <si>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</si>
  <si>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</si>
  <si>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</si>
  <si>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</si>
  <si>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</si>
  <si>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</si>
  <si>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</si>
  <si>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</si>
  <si>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</si>
  <si>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</si>
  <si>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</si>
  <si>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</si>
  <si>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</si>
  <si>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</si>
  <si>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</si>
  <si>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</si>
  <si>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</si>
  <si>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</si>
  <si>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</si>
  <si>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</si>
  <si>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</si>
  <si>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</si>
  <si>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</si>
  <si>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</si>
  <si>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</si>
  <si>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</si>
  <si>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</si>
  <si>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</si>
  <si>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</si>
  <si>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</si>
  <si>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</si>
  <si>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</si>
  <si>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</si>
  <si>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</si>
  <si>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</si>
  <si>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</si>
  <si>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</si>
  <si>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</si>
  <si>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</si>
  <si>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</si>
  <si>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</si>
  <si>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</si>
  <si>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</si>
  <si>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</si>
  <si>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</si>
  <si>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</si>
  <si>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</si>
  <si>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</si>
  <si>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</si>
  <si>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</si>
  <si>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</si>
  <si>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</si>
  <si>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</si>
  <si>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</si>
  <si>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</si>
  <si>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</si>
  <si>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</si>
  <si>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</si>
  <si>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</si>
  <si>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</si>
  <si>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</si>
  <si>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</si>
  <si>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</si>
  <si>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</si>
  <si>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</si>
  <si>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</si>
  <si>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</si>
  <si>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</si>
  <si>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</si>
  <si>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</si>
  <si>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</si>
  <si>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</si>
  <si>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</si>
  <si>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</si>
  <si>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</si>
  <si>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</si>
  <si>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</si>
  <si>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</si>
  <si>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</si>
  <si>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</si>
  <si>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</si>
  <si>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</si>
  <si>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</si>
  <si>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</si>
  <si>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</si>
  <si>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</si>
  <si>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</si>
  <si>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</si>
  <si>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</si>
  <si>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</si>
  <si>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</si>
  <si>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</si>
  <si>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</si>
  <si>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</si>
  <si>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</si>
  <si>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</si>
  <si>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</si>
  <si>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</si>
  <si>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</si>
  <si>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</si>
  <si>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</si>
  <si>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</si>
  <si>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</si>
  <si>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</si>
  <si>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</si>
  <si>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</si>
  <si>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</si>
  <si>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</si>
  <si>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</si>
  <si>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</si>
  <si>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</si>
  <si>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</si>
  <si>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</si>
  <si>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</si>
  <si>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</si>
  <si>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</si>
  <si>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</si>
  <si>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</si>
  <si>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</si>
  <si>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</si>
  <si>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</si>
  <si>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</si>
  <si>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</si>
  <si>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</si>
  <si>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</si>
  <si>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</si>
  <si>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</si>
  <si>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</si>
  <si>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</si>
  <si>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</si>
  <si>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</si>
  <si>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</si>
  <si>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</si>
  <si>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</si>
  <si>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</si>
  <si>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</si>
  <si>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</si>
  <si>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</si>
  <si>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</si>
  <si>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</si>
  <si>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</si>
  <si>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</si>
  <si>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</si>
  <si>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</si>
  <si>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</si>
  <si>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</si>
  <si>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</si>
  <si>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</si>
  <si>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</si>
  <si>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</si>
  <si>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</si>
  <si>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</si>
  <si>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</si>
  <si>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</si>
  <si>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</si>
  <si>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</si>
  <si>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</si>
  <si>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</si>
  <si>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</si>
  <si>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</si>
  <si>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</si>
  <si>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</si>
  <si>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</si>
  <si>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</si>
  <si>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</si>
  <si>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</si>
  <si>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</si>
  <si>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</si>
  <si>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</si>
  <si>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</si>
  <si>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</si>
  <si>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</si>
  <si>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</si>
  <si>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</si>
  <si>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</si>
  <si>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</si>
  <si>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</si>
  <si>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</si>
  <si>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</si>
  <si>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</si>
  <si>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</si>
  <si>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</si>
  <si>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</si>
  <si>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</si>
  <si>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</si>
  <si>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</si>
  <si>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</si>
  <si>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</si>
  <si>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</si>
  <si>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</si>
  <si>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</si>
  <si>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</si>
  <si>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</si>
  <si>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</si>
  <si>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</si>
  <si>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</si>
  <si>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</si>
  <si>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</si>
  <si>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</si>
  <si>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</si>
  <si>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</si>
  <si>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</si>
  <si>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</si>
  <si>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</si>
  <si>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</si>
  <si>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</si>
  <si>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</si>
  <si>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</si>
  <si>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</si>
  <si>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</si>
  <si>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</si>
  <si>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</si>
  <si>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</si>
  <si>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</si>
  <si>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</si>
  <si>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</si>
  <si>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</si>
  <si>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</si>
  <si>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</si>
  <si>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</si>
  <si>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</si>
  <si>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</si>
  <si>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</si>
  <si>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</si>
  <si>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</si>
  <si>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</si>
  <si>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</si>
  <si>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</si>
  <si>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</si>
  <si>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</si>
  <si>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</si>
  <si>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</si>
  <si>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</si>
  <si>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</si>
  <si>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</si>
  <si>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</si>
  <si>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</si>
  <si>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</si>
  <si>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</si>
  <si>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</si>
  <si>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</si>
  <si>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</si>
  <si>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</si>
  <si>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</si>
  <si>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</si>
  <si>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</si>
  <si>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</si>
  <si>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</si>
  <si>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</si>
  <si>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</si>
  <si>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</si>
  <si>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</si>
  <si>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</si>
  <si>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</si>
  <si>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</si>
  <si>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</si>
  <si>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</si>
  <si>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</si>
  <si>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</si>
  <si>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</si>
  <si>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</si>
  <si>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</si>
  <si>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</si>
  <si>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</si>
  <si>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</si>
  <si>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</si>
  <si>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</si>
  <si>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</si>
  <si>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</si>
  <si>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</si>
  <si>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</si>
  <si>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</si>
  <si>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</si>
  <si>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</si>
  <si>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</si>
  <si>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</si>
  <si>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</si>
  <si>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</si>
  <si>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</si>
  <si>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</si>
  <si>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</si>
  <si>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</si>
  <si>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</si>
  <si>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</si>
  <si>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</si>
  <si>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</si>
  <si>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</si>
  <si>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</si>
  <si>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</si>
  <si>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</si>
  <si>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</si>
  <si>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</si>
  <si>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</si>
  <si>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</si>
  <si>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</si>
  <si>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</si>
  <si>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</si>
  <si>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</si>
  <si>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</si>
  <si>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</si>
  <si>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</si>
  <si>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</si>
  <si>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</si>
  <si>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</si>
  <si>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</si>
  <si>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</si>
  <si>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</si>
  <si>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</si>
  <si>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</si>
  <si>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</si>
  <si>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</si>
  <si>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</si>
  <si>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</si>
  <si>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</si>
  <si>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</si>
  <si>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</si>
  <si>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</si>
  <si>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</si>
  <si>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</si>
  <si>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</si>
  <si>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</si>
  <si>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</si>
  <si>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</si>
  <si>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</si>
  <si>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</si>
  <si>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</si>
  <si>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</si>
  <si>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</si>
  <si>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</si>
  <si>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</si>
  <si>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</si>
  <si>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</si>
  <si>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</si>
  <si>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</si>
  <si>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</si>
  <si>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</si>
  <si>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</si>
  <si>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</si>
  <si>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</si>
  <si>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</si>
  <si>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</si>
  <si>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</si>
  <si>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</si>
  <si>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</si>
  <si>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</si>
  <si>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</si>
  <si>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</si>
  <si>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</si>
  <si>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</si>
  <si>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</si>
  <si>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</si>
  <si>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</si>
  <si>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</si>
  <si>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</si>
  <si>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</si>
  <si>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</si>
  <si>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</si>
  <si>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</si>
  <si>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</si>
  <si>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</si>
  <si>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</si>
  <si>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</si>
  <si>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</si>
  <si>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</si>
  <si>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</si>
  <si>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</si>
  <si>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</si>
  <si>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</si>
  <si>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</si>
  <si>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</si>
  <si>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</si>
  <si>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</si>
  <si>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</si>
  <si>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</si>
  <si>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</si>
  <si>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</si>
  <si>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</si>
  <si>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</si>
  <si>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</si>
  <si>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</si>
  <si>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</si>
  <si>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</si>
  <si>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</si>
  <si>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</si>
  <si>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</si>
  <si>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</si>
  <si>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</si>
  <si>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</si>
  <si>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</si>
  <si>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</si>
  <si>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</si>
  <si>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</si>
  <si>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</si>
  <si>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</si>
  <si>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</si>
  <si>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</si>
  <si>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</si>
  <si>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</si>
  <si>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</si>
  <si>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</si>
  <si>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</si>
  <si>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</si>
  <si>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</si>
  <si>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</si>
  <si>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</si>
  <si>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</si>
  <si>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</si>
  <si>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</si>
  <si>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</si>
  <si>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</si>
  <si>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</si>
  <si>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</si>
  <si>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</si>
  <si>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</si>
  <si>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</si>
  <si>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</si>
  <si>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</si>
  <si>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</si>
  <si>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</si>
  <si>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</si>
  <si>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</si>
  <si>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</si>
  <si>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</si>
  <si>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</si>
  <si>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</si>
  <si>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</si>
  <si>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</si>
  <si>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</si>
  <si>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</si>
  <si>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</si>
  <si>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</si>
  <si>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</si>
  <si>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</si>
  <si>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</si>
  <si>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</si>
  <si>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</si>
  <si>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</si>
  <si>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</si>
  <si>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</si>
  <si>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</si>
  <si>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</si>
  <si>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</si>
  <si>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</si>
  <si>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</si>
  <si>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</si>
  <si>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</si>
  <si>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</si>
  <si>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</si>
  <si>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</si>
  <si>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</si>
  <si>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</si>
  <si>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</si>
  <si>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</si>
  <si>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</si>
  <si>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</si>
  <si>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</si>
  <si>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</si>
  <si>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</si>
  <si>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</si>
  <si>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</si>
  <si>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</si>
  <si>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</si>
  <si>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</si>
  <si>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</si>
  <si>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</si>
  <si>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</si>
  <si>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</si>
  <si>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</si>
  <si>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</si>
  <si>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</si>
  <si>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</si>
  <si>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</si>
  <si>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</si>
  <si>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</si>
  <si>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</si>
  <si>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</si>
  <si>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</si>
  <si>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</si>
  <si>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</si>
  <si>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</si>
  <si>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</si>
  <si>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</si>
  <si>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</si>
  <si>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</si>
  <si>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</si>
  <si>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</si>
  <si>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</si>
  <si>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</si>
  <si>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</si>
  <si>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</si>
  <si>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</si>
  <si>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</si>
  <si>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</si>
  <si>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</si>
  <si>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</si>
  <si>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</si>
  <si>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</si>
  <si>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</si>
  <si>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</si>
  <si>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</si>
  <si>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</si>
  <si>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</si>
  <si>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</si>
  <si>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</si>
  <si>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</si>
  <si>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</si>
  <si>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</si>
  <si>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</si>
  <si>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</si>
  <si>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</si>
  <si>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</si>
  <si>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</si>
  <si>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</si>
  <si>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</si>
  <si>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</si>
  <si>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</si>
  <si>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</si>
  <si>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</si>
  <si>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</si>
  <si>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</si>
  <si>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</si>
  <si>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</si>
  <si>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</si>
  <si>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</si>
  <si>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</si>
  <si>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</si>
  <si>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</si>
  <si>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</si>
  <si>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</si>
  <si>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</si>
  <si>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</si>
  <si>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</si>
  <si>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</si>
  <si>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</si>
  <si>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</si>
  <si>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</si>
  <si>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</si>
  <si>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</si>
  <si>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</si>
  <si>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</si>
  <si>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</si>
  <si>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</si>
  <si>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</si>
  <si>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</si>
  <si>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</si>
  <si>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</si>
  <si>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</si>
  <si>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</si>
  <si>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</si>
  <si>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</si>
  <si>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</si>
  <si>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</si>
  <si>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</si>
  <si>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</si>
  <si>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</si>
  <si>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</si>
  <si>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</si>
  <si>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</si>
  <si>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</si>
  <si>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</si>
  <si>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</si>
  <si>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</si>
  <si>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</si>
  <si>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</si>
  <si>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</si>
  <si>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</si>
  <si>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</si>
  <si>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</si>
  <si>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</si>
  <si>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</si>
  <si>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</si>
  <si>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</si>
  <si>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</si>
  <si>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</si>
  <si>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</si>
  <si>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</si>
  <si>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</si>
  <si>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</si>
  <si>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</si>
  <si>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</si>
  <si>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</si>
  <si>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</si>
  <si>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</si>
  <si>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</si>
  <si>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</si>
  <si>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</si>
  <si>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</si>
  <si>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</si>
  <si>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</si>
  <si>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</si>
  <si>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</si>
  <si>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</si>
  <si>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</si>
  <si>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</si>
  <si>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</si>
  <si>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</si>
  <si>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</si>
  <si>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</si>
  <si>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</si>
  <si>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</si>
  <si>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</si>
  <si>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</si>
  <si>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</si>
  <si>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</si>
  <si>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</si>
  <si>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</si>
  <si>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</si>
  <si>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</si>
  <si>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</si>
  <si>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</si>
  <si>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</si>
  <si>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</si>
  <si>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</si>
  <si>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</si>
  <si>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</si>
  <si>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</si>
  <si>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</si>
  <si>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</si>
  <si>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</si>
  <si>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</si>
  <si>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</si>
  <si>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</si>
  <si>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</si>
  <si>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</si>
  <si>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</si>
  <si>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</si>
  <si>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</si>
  <si>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</si>
  <si>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</si>
  <si>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</si>
  <si>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</si>
  <si>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</si>
  <si>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</si>
  <si>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</si>
  <si>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</si>
  <si>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</si>
  <si>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</si>
  <si>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</si>
  <si>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</si>
  <si>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</si>
  <si>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</si>
  <si>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</si>
  <si>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</si>
  <si>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</si>
  <si>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</si>
  <si>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</si>
  <si>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</si>
  <si>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</si>
  <si>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</si>
  <si>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</si>
  <si>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</si>
  <si>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</si>
  <si>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</si>
  <si>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</si>
  <si>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</si>
  <si>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</si>
  <si>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</si>
  <si>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</si>
  <si>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</si>
  <si>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</si>
  <si>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</si>
  <si>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</si>
  <si>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</si>
  <si>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</si>
  <si>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</si>
  <si>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</si>
  <si>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</si>
  <si>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</si>
  <si>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</si>
  <si>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</si>
  <si>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</si>
  <si>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</si>
  <si>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</si>
  <si>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</si>
  <si>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</si>
  <si>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</si>
  <si>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</si>
  <si>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</si>
  <si>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</si>
  <si>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</si>
  <si>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</si>
  <si>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</si>
  <si>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</si>
  <si>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</si>
  <si>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</si>
  <si>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</si>
  <si>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</si>
  <si>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</si>
  <si>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</si>
  <si>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</si>
  <si>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</si>
  <si>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</si>
  <si>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</si>
  <si>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</si>
  <si>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</si>
  <si>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</si>
  <si>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</si>
  <si>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</si>
  <si>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</si>
  <si>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</si>
  <si>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</si>
  <si>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</si>
  <si>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</si>
  <si>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</si>
  <si>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</si>
  <si>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</si>
  <si>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</si>
  <si>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</si>
  <si>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</si>
  <si>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</si>
  <si>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</si>
  <si>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</si>
  <si>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</si>
  <si>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</si>
  <si>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</si>
  <si>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</si>
  <si>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</si>
  <si>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</si>
  <si>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</si>
  <si>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</si>
  <si>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</si>
  <si>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</si>
  <si>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</si>
  <si>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</si>
  <si>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</si>
  <si>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</si>
  <si>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</si>
  <si>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</si>
  <si>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</si>
  <si>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</si>
  <si>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</si>
  <si>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</si>
  <si>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</si>
  <si>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</si>
  <si>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</si>
  <si>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</si>
  <si>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</si>
  <si>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</si>
  <si>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</si>
  <si>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</si>
  <si>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</si>
  <si>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</si>
  <si>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</si>
  <si>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</si>
  <si>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</si>
  <si>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</si>
  <si>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</si>
  <si>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</si>
  <si>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</si>
  <si>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</si>
  <si>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</si>
  <si>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</si>
  <si>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</si>
  <si>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</si>
  <si>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</si>
  <si>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</si>
  <si>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</si>
  <si>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</si>
  <si>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</si>
  <si>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</si>
  <si>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</si>
  <si>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</si>
  <si>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</si>
  <si>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</si>
  <si>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</si>
  <si>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</si>
  <si>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</si>
  <si>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</si>
  <si>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</si>
  <si>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</si>
  <si>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</si>
  <si>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</si>
  <si>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</si>
  <si>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</si>
  <si>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</si>
  <si>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</si>
  <si>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</si>
  <si>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</si>
  <si>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</si>
  <si>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</si>
  <si>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</si>
  <si>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</si>
  <si>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</si>
  <si>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</si>
  <si>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</si>
  <si>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</si>
  <si>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</si>
  <si>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</si>
  <si>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</si>
  <si>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</si>
  <si>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</si>
  <si>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</si>
  <si>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</si>
  <si>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</si>
  <si>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</si>
  <si>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</si>
  <si>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</si>
  <si>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</si>
  <si>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</si>
  <si>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</si>
  <si>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</si>
  <si>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</si>
  <si>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</si>
  <si>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</si>
  <si>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</si>
  <si>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</si>
  <si>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</si>
  <si>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</si>
  <si>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</si>
  <si>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</si>
  <si>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</si>
  <si>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</si>
  <si>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</si>
  <si>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</si>
  <si>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</si>
  <si>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</si>
  <si>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</si>
  <si>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</si>
  <si>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</si>
  <si>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</si>
  <si>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</si>
  <si>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</si>
  <si>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</si>
  <si>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</si>
  <si>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</si>
  <si>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</si>
  <si>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</si>
  <si>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</si>
  <si>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</si>
  <si>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</si>
  <si>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</si>
  <si>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</si>
  <si>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</si>
  <si>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</si>
  <si>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</si>
  <si>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</si>
  <si>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</si>
  <si>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</si>
  <si>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</si>
  <si>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</si>
  <si>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</si>
  <si>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</si>
  <si>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</si>
  <si>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</si>
  <si>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</si>
  <si>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</si>
  <si>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</si>
  <si>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</si>
  <si>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</si>
  <si>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</si>
  <si>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</si>
  <si>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</si>
  <si>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</si>
  <si>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</si>
  <si>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</si>
  <si>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</si>
  <si>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</si>
  <si>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</si>
  <si>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</si>
  <si>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</si>
  <si>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</si>
  <si>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</si>
  <si>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</si>
  <si>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</si>
  <si>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</si>
  <si>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</si>
  <si>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</si>
  <si>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</si>
  <si>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</si>
  <si>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</si>
  <si>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</si>
  <si>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</si>
  <si>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</si>
  <si>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</si>
  <si>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</si>
  <si>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</si>
  <si>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</si>
  <si>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</si>
  <si>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</si>
  <si>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</si>
  <si>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</si>
  <si>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</si>
  <si>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</si>
  <si>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</si>
  <si>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</si>
  <si>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</si>
  <si>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</si>
  <si>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</si>
  <si>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</si>
  <si>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</si>
  <si>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</si>
  <si>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</si>
  <si>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</si>
  <si>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</si>
  <si>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</si>
  <si>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</si>
  <si>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</si>
  <si>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</si>
  <si>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</si>
  <si>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</si>
  <si>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</si>
  <si>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</si>
  <si>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</si>
  <si>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</si>
  <si>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</si>
  <si>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</si>
  <si>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</si>
  <si>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</si>
  <si>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</si>
  <si>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</si>
  <si>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</si>
  <si>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</si>
  <si>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</si>
  <si>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</si>
  <si>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</si>
  <si>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</si>
  <si>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</si>
  <si>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</si>
  <si>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</si>
  <si>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</si>
  <si>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</si>
  <si>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</si>
  <si>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</si>
  <si>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</si>
  <si>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</si>
  <si>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</si>
  <si>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</si>
  <si>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</si>
  <si>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</si>
  <si>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</si>
  <si>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</si>
  <si>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</si>
  <si>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</si>
  <si>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</si>
  <si>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</si>
  <si>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</si>
  <si>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</si>
  <si>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</si>
  <si>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</si>
  <si>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</si>
  <si>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</si>
  <si>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</si>
  <si>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</si>
  <si>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</si>
  <si>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</si>
  <si>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</si>
  <si>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</si>
  <si>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</si>
  <si>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</si>
  <si>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</si>
  <si>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</si>
  <si>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</si>
  <si>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</si>
  <si>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</si>
  <si>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</si>
  <si>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</si>
  <si>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</si>
  <si>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</si>
  <si>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</si>
  <si>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</si>
  <si>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</si>
  <si>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</si>
  <si>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</si>
  <si>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</si>
  <si>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</si>
  <si>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</si>
  <si>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</si>
  <si>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</si>
  <si>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</si>
  <si>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</si>
  <si>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</si>
  <si>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</si>
  <si>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</si>
  <si>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</si>
  <si>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</si>
  <si>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</si>
  <si>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</si>
  <si>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</si>
  <si>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</si>
  <si>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</si>
  <si>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</si>
  <si>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</si>
  <si>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</si>
  <si>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</si>
  <si>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</si>
  <si>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</si>
  <si>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</si>
  <si>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</si>
  <si>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</si>
  <si>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</si>
  <si>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</si>
  <si>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</si>
  <si>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</si>
  <si>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</si>
  <si>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</si>
  <si>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</si>
  <si>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</si>
  <si>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</si>
  <si>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</si>
  <si>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</si>
  <si>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</si>
  <si>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</si>
  <si>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</si>
  <si>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</si>
  <si>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</si>
  <si>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</si>
  <si>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</si>
  <si>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</si>
  <si>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</si>
  <si>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</si>
  <si>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</si>
  <si>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</si>
  <si>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</si>
  <si>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</si>
  <si>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</si>
  <si>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</si>
  <si>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</si>
  <si>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</si>
  <si>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</si>
  <si>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</si>
  <si>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</si>
  <si>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</si>
  <si>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</si>
  <si>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</si>
  <si>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</si>
  <si>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</si>
  <si>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</si>
  <si>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</si>
  <si>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</si>
  <si>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</si>
  <si>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</si>
  <si>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</si>
  <si>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</si>
  <si>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</si>
  <si>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</si>
  <si>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</si>
  <si>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</si>
  <si>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</si>
  <si>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</si>
  <si>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</si>
  <si>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</si>
  <si>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</si>
  <si>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</si>
  <si>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</si>
  <si>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</si>
  <si>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</si>
  <si>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</si>
  <si>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</si>
  <si>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</si>
  <si>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</si>
  <si>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</si>
  <si>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</si>
  <si>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</si>
  <si>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</si>
  <si>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</si>
  <si>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</si>
  <si>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</si>
  <si>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</si>
  <si>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</si>
  <si>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</si>
  <si>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</si>
  <si>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</si>
  <si>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</si>
  <si>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</si>
  <si>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</si>
  <si>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</si>
  <si>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</si>
  <si>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</si>
  <si>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</si>
  <si>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</si>
  <si>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</si>
  <si>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</si>
  <si>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</si>
  <si>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</si>
  <si>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</si>
  <si>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</si>
  <si>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</si>
  <si>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</si>
  <si>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</si>
  <si>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</si>
  <si>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</si>
  <si>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</si>
  <si>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</si>
  <si>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</si>
  <si>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</si>
  <si>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</si>
  <si>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</si>
  <si>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</si>
  <si>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</si>
  <si>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</si>
  <si>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</si>
  <si>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</si>
  <si>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</si>
  <si>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</si>
  <si>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</si>
  <si>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</si>
  <si>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</si>
  <si>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</si>
  <si>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</si>
  <si>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</si>
  <si>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</si>
  <si>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</si>
  <si>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</si>
  <si>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</si>
  <si>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</si>
  <si>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</si>
  <si>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</si>
  <si>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</si>
  <si>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</si>
  <si>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</si>
  <si>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</si>
  <si>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</si>
  <si>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</si>
  <si>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</si>
  <si>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</si>
  <si>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</si>
  <si>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</si>
  <si>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</si>
  <si>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</si>
  <si>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</si>
  <si>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</si>
  <si>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</si>
  <si>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</si>
  <si>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</si>
  <si>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</si>
  <si>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</si>
  <si>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</si>
  <si>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</si>
  <si>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</si>
  <si>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</si>
  <si>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</si>
  <si>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</si>
  <si>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</si>
  <si>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</si>
  <si>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</si>
  <si>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</si>
  <si>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</si>
  <si>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</si>
  <si>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</si>
  <si>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</si>
  <si>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</si>
  <si>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</si>
  <si>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</si>
  <si>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</si>
  <si>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</si>
  <si>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</si>
  <si>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</si>
  <si>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</si>
  <si>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</si>
  <si>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</si>
  <si>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</si>
  <si>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</si>
  <si>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</si>
  <si>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</si>
  <si>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</si>
  <si>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</si>
  <si>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</si>
  <si>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</si>
  <si>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</si>
  <si>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</si>
  <si>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</si>
  <si>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</si>
  <si>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</si>
  <si>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</si>
  <si>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</si>
  <si>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</si>
  <si>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</si>
  <si>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</si>
  <si>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</si>
  <si>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</si>
  <si>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</si>
  <si>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</si>
  <si>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</si>
  <si>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</si>
  <si>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</si>
  <si>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</si>
  <si>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</si>
  <si>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</si>
  <si>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</si>
  <si>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</si>
  <si>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</si>
  <si>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</si>
  <si>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</si>
  <si>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</si>
  <si>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</si>
  <si>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</si>
  <si>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</si>
  <si>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</si>
  <si>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</si>
  <si>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</si>
  <si>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</si>
  <si>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</si>
  <si>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</si>
  <si>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</si>
  <si>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</si>
  <si>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</si>
  <si>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</si>
  <si>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</si>
  <si>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</si>
  <si>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</si>
  <si>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</si>
  <si>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</si>
  <si>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</si>
  <si>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</si>
  <si>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</si>
  <si>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</si>
  <si>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</si>
  <si>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</si>
  <si>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</si>
  <si>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</si>
  <si>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</si>
  <si>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</si>
  <si>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</si>
  <si>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</si>
  <si>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</si>
  <si>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</si>
  <si>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</si>
  <si>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</si>
  <si>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</si>
  <si>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</si>
  <si>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</si>
  <si>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</si>
  <si>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</si>
  <si>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</si>
  <si>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</si>
  <si>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</si>
  <si>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</si>
  <si>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</si>
  <si>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</si>
  <si>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</si>
  <si>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</si>
  <si>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</si>
  <si>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</si>
  <si>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</si>
  <si>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</si>
  <si>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</si>
  <si>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</si>
  <si>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</si>
  <si>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</si>
  <si>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</si>
  <si>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</si>
  <si>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</si>
  <si>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</si>
  <si>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</si>
  <si>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</si>
  <si>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</si>
  <si>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</si>
  <si>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</si>
  <si>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</si>
  <si>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</si>
  <si>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</si>
  <si>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</si>
  <si>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</si>
  <si>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</si>
  <si>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</si>
  <si>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</si>
  <si>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</si>
  <si>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</si>
  <si>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</si>
  <si>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</si>
  <si>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</si>
  <si>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</si>
  <si>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</si>
  <si>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</si>
  <si>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</si>
  <si>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</si>
  <si>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</si>
  <si>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</si>
  <si>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</si>
  <si>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</si>
  <si>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</si>
  <si>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</si>
  <si>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</si>
  <si>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</si>
  <si>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</si>
  <si>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</si>
  <si>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</si>
  <si>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</si>
  <si>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</si>
  <si>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</si>
  <si>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</si>
  <si>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</si>
  <si>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</si>
  <si>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</si>
  <si>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</si>
  <si>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</si>
  <si>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</si>
  <si>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</si>
  <si>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</si>
  <si>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</si>
  <si>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</si>
  <si>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</si>
  <si>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</si>
  <si>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</si>
  <si>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</si>
  <si>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</si>
  <si>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</si>
  <si>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</si>
  <si>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</si>
  <si>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</si>
  <si>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</si>
  <si>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</si>
  <si>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</si>
  <si>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</si>
  <si>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</si>
  <si>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</si>
  <si>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</si>
  <si>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</si>
  <si>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</si>
  <si>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</si>
  <si>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</si>
  <si>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</si>
  <si>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</si>
  <si>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</si>
  <si>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</si>
  <si>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</si>
  <si>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</si>
  <si>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</si>
  <si>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</si>
  <si>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</si>
  <si>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</si>
  <si>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</si>
  <si>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</si>
  <si>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</si>
  <si>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</si>
  <si>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</si>
  <si>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</si>
  <si>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</si>
  <si>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</si>
  <si>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</si>
  <si>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</si>
  <si>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</si>
  <si>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</si>
  <si>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</si>
  <si>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</si>
  <si>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</si>
  <si>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</si>
  <si>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</si>
  <si>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</si>
  <si>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</si>
  <si>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</si>
  <si>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</si>
  <si>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</si>
  <si>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</si>
  <si>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</si>
  <si>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</si>
  <si>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</si>
  <si>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</si>
  <si>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</si>
  <si>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</si>
  <si>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</si>
  <si>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</si>
  <si>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</si>
  <si>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</si>
  <si>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</si>
  <si>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</si>
  <si>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</si>
  <si>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</si>
  <si>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</si>
  <si>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</si>
  <si>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</si>
  <si>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</si>
  <si>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</si>
  <si>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</si>
  <si>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</si>
  <si>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</si>
  <si>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</si>
  <si>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</si>
  <si>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</si>
  <si>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</si>
  <si>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</si>
  <si>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</si>
  <si>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</si>
  <si>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</si>
  <si>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</si>
  <si>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</si>
  <si>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</si>
  <si>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</si>
  <si>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</si>
  <si>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</si>
  <si>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</si>
  <si>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</si>
  <si>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</si>
  <si>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</si>
  <si>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</si>
  <si>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</si>
  <si>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</si>
  <si>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</si>
  <si>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</si>
  <si>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</si>
  <si>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</si>
  <si>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</si>
  <si>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</si>
  <si>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</si>
  <si>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</si>
  <si>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</si>
  <si>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</si>
  <si>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</si>
  <si>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</si>
  <si>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</si>
  <si>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</si>
  <si>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</si>
  <si>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</si>
  <si>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</si>
  <si>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</si>
  <si>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</si>
  <si>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</si>
  <si>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</si>
  <si>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</si>
  <si>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</si>
  <si>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</si>
  <si>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</si>
  <si>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</si>
  <si>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</si>
  <si>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</si>
  <si>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</si>
  <si>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</si>
  <si>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</si>
  <si>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</si>
  <si>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</si>
  <si>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</si>
  <si>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</si>
  <si>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</si>
  <si>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</si>
  <si>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</si>
  <si>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</si>
  <si>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</si>
  <si>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</si>
  <si>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</si>
  <si>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</si>
  <si>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</si>
  <si>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</si>
  <si>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</si>
  <si>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</si>
  <si>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</si>
  <si>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</si>
  <si>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</si>
  <si>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</si>
  <si>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</si>
  <si>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</si>
  <si>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</si>
  <si>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</si>
  <si>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</si>
  <si>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</si>
  <si>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</si>
  <si>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</si>
  <si>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</si>
  <si>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</si>
  <si>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</si>
  <si>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</si>
  <si>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</si>
  <si>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</si>
  <si>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</si>
  <si>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</si>
  <si>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</si>
  <si>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</si>
  <si>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</si>
  <si>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</si>
  <si>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</si>
  <si>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</si>
  <si>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</si>
  <si>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</si>
  <si>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</si>
  <si>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</si>
  <si>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</si>
  <si>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</si>
  <si>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</si>
  <si>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</si>
  <si>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</si>
  <si>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</si>
  <si>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</si>
  <si>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</si>
  <si>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</si>
  <si>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</si>
  <si>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</si>
  <si>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</si>
  <si>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</si>
  <si>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</si>
  <si>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</si>
  <si>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</si>
  <si>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</si>
  <si>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</si>
  <si>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</si>
  <si>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</si>
  <si>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</si>
  <si>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</si>
  <si>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</si>
  <si>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</si>
  <si>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</si>
  <si>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</si>
  <si>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</si>
  <si>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</si>
  <si>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</si>
  <si>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</si>
  <si>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</si>
  <si>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</si>
  <si>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</si>
  <si>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</si>
  <si>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</si>
  <si>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</si>
  <si>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</si>
  <si>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</si>
  <si>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</si>
  <si>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</si>
  <si>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</si>
  <si>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</si>
  <si>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</si>
  <si>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</si>
  <si>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</si>
  <si>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</si>
  <si>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</si>
  <si>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</si>
  <si>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</si>
  <si>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</si>
  <si>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</si>
  <si>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</si>
  <si>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</si>
  <si>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</si>
  <si>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</si>
  <si>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</si>
  <si>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</si>
  <si>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</si>
  <si>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</si>
  <si>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</si>
  <si>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</si>
  <si>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</si>
  <si>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</si>
  <si>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</si>
  <si>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</si>
  <si>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</si>
  <si>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</si>
  <si>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</si>
  <si>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</si>
  <si>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</si>
  <si>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</si>
  <si>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</si>
  <si>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</si>
  <si>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</si>
  <si>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</si>
  <si>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</si>
  <si>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</si>
  <si>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</si>
  <si>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</si>
  <si>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</si>
  <si>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</si>
  <si>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</si>
  <si>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</si>
  <si>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</si>
  <si>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</si>
  <si>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</si>
  <si>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</si>
  <si>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</si>
  <si>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</si>
  <si>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</si>
  <si>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</si>
  <si>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</si>
  <si>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</si>
  <si>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</si>
  <si>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</si>
  <si>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</si>
  <si>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</si>
  <si>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</si>
  <si>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</si>
  <si>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</si>
  <si>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</si>
  <si>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</si>
  <si>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</si>
  <si>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</si>
  <si>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</si>
  <si>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</si>
  <si>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</si>
  <si>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</si>
  <si>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</si>
  <si>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</si>
  <si>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</si>
  <si>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</si>
  <si>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</si>
  <si>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</si>
  <si>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</si>
  <si>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</si>
  <si>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</si>
  <si>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</si>
  <si>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</si>
  <si>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</si>
  <si>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</si>
  <si>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</si>
  <si>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</si>
  <si>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</si>
  <si>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</si>
  <si>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</si>
  <si>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</si>
  <si>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</si>
  <si>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</si>
  <si>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</si>
  <si>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</si>
  <si>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</si>
  <si>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</si>
  <si>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</si>
  <si>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</si>
  <si>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</si>
  <si>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</si>
  <si>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</si>
  <si>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</si>
  <si>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</si>
  <si>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</si>
  <si>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</si>
  <si>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</si>
  <si>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</si>
  <si>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</si>
  <si>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</si>
  <si>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</si>
  <si>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</si>
  <si>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</si>
  <si>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</si>
  <si>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</si>
  <si>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</si>
  <si>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</si>
  <si>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</si>
  <si>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</si>
  <si>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</si>
  <si>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</si>
  <si>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</si>
  <si>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</si>
  <si>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</si>
  <si>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</si>
  <si>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</si>
  <si>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</si>
  <si>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</si>
  <si>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</si>
  <si>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</si>
  <si>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</si>
  <si>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</si>
  <si>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</si>
  <si>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</si>
  <si>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</si>
  <si>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</si>
  <si>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</si>
  <si>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</si>
  <si>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</si>
  <si>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</si>
  <si>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</si>
  <si>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</si>
  <si>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</si>
  <si>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</si>
  <si>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</si>
  <si>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</si>
  <si>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</si>
  <si>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</si>
  <si>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</si>
  <si>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</si>
  <si>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</si>
  <si>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</si>
  <si>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</si>
  <si>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</si>
  <si>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</si>
  <si>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</si>
  <si>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</si>
  <si>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</si>
  <si>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</si>
  <si>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</si>
  <si>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</si>
  <si>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</si>
  <si>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</si>
  <si>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</si>
  <si>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</si>
  <si>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</si>
  <si>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</si>
  <si>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</si>
  <si>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</si>
  <si>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</si>
  <si>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</si>
  <si>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</si>
  <si>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</si>
  <si>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</si>
  <si>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</si>
  <si>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</si>
  <si>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</si>
  <si>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</si>
  <si>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</si>
  <si>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</si>
  <si>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</si>
  <si>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</si>
  <si>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</si>
  <si>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</si>
  <si>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</si>
  <si>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</si>
  <si>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</si>
  <si>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</si>
  <si>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</si>
  <si>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</si>
  <si>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</si>
  <si>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</si>
  <si>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</si>
  <si>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</si>
  <si>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</si>
  <si>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</si>
  <si>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</si>
  <si>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</si>
  <si>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</si>
  <si>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</si>
  <si>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</si>
  <si>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</si>
  <si>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</si>
  <si>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</si>
  <si>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</si>
  <si>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</si>
  <si>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</si>
  <si>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</si>
  <si>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</si>
  <si>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</si>
  <si>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</si>
  <si>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</si>
  <si>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</si>
  <si>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</si>
  <si>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</si>
  <si>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</si>
  <si>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</si>
  <si>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</si>
  <si>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</si>
  <si>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</si>
  <si>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</si>
  <si>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</si>
  <si>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</si>
  <si>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</si>
  <si>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</si>
  <si>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</si>
  <si>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</si>
  <si>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</si>
  <si>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</si>
  <si>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</si>
  <si>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</si>
  <si>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</si>
  <si>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</si>
  <si>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</si>
  <si>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</si>
  <si>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</si>
  <si>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</si>
  <si>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</si>
  <si>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</si>
  <si>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</si>
  <si>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</si>
  <si>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</si>
  <si>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</si>
  <si>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</si>
  <si>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</si>
  <si>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</si>
  <si>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</si>
  <si>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</si>
  <si>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</si>
  <si>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</si>
  <si>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</si>
  <si>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</si>
  <si>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</si>
  <si>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</si>
  <si>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</si>
  <si>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</si>
  <si>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</si>
  <si>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</si>
  <si>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</si>
  <si>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</si>
  <si>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</si>
  <si>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</si>
  <si>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</si>
  <si>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</si>
  <si>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</si>
  <si>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</si>
  <si>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</si>
  <si>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</si>
  <si>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</si>
  <si>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</si>
  <si>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</si>
  <si>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</si>
  <si>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</si>
  <si>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</si>
  <si>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</si>
  <si>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</si>
  <si>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</si>
  <si>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</si>
  <si>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</si>
  <si>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</si>
  <si>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</si>
  <si>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</si>
  <si>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</si>
  <si>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</si>
  <si>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</si>
  <si>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</si>
  <si>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</si>
  <si>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</si>
  <si>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</si>
  <si>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</si>
  <si>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</si>
  <si>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</si>
  <si>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</si>
  <si>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</si>
  <si>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</si>
  <si>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</si>
  <si>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</si>
  <si>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</si>
  <si>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</si>
  <si>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</si>
  <si>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</si>
  <si>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</si>
  <si>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</si>
  <si>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</si>
  <si>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</si>
  <si>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</si>
  <si>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</si>
  <si>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</si>
  <si>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</si>
  <si>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</si>
  <si>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</si>
  <si>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</si>
  <si>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</si>
  <si>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</si>
  <si>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</si>
  <si>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</si>
  <si>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</si>
  <si>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</si>
  <si>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</si>
  <si>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</si>
  <si>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</si>
  <si>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</si>
  <si>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</si>
  <si>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</si>
  <si>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</si>
  <si>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</si>
  <si>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</si>
  <si>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</si>
  <si>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</si>
  <si>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</si>
  <si>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</si>
  <si>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</si>
  <si>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</si>
  <si>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</si>
  <si>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</si>
  <si>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</si>
  <si>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</si>
  <si>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</si>
  <si>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</si>
  <si>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</si>
  <si>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</si>
  <si>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</si>
  <si>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</si>
  <si>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</si>
  <si>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</si>
  <si>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</si>
  <si>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</si>
  <si>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</si>
  <si>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</si>
  <si>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</si>
  <si>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</si>
  <si>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</si>
  <si>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</si>
  <si>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</si>
  <si>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</si>
  <si>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</si>
  <si>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</si>
  <si>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</si>
  <si>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</si>
  <si>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</si>
  <si>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</si>
  <si>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</si>
  <si>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</si>
  <si>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</si>
  <si>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</si>
  <si>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</si>
  <si>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</si>
  <si>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</si>
  <si>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</si>
  <si>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</si>
  <si>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</si>
  <si>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</si>
  <si>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</si>
  <si>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</si>
  <si>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</si>
  <si>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</si>
  <si>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</si>
  <si>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</si>
  <si>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</si>
  <si>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</si>
  <si>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</si>
  <si>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</si>
  <si>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</si>
  <si>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</si>
  <si>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</si>
  <si>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</si>
  <si>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</si>
  <si>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</si>
  <si>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</si>
  <si>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</si>
  <si>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</si>
  <si>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</si>
  <si>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</si>
  <si>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</si>
  <si>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</si>
  <si>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</si>
  <si>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</si>
  <si>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</si>
  <si>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</si>
  <si>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</si>
  <si>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</si>
  <si>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</si>
  <si>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</si>
  <si>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</si>
  <si>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</si>
  <si>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</si>
  <si>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</si>
  <si>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</si>
  <si>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</si>
  <si>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</si>
  <si>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</si>
  <si>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</si>
  <si>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</si>
  <si>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</si>
  <si>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</si>
  <si>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</si>
  <si>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</si>
  <si>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</si>
  <si>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</si>
  <si>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</si>
  <si>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</si>
  <si>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</si>
  <si>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</si>
  <si>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</si>
  <si>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</si>
  <si>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</si>
  <si>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</si>
  <si>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</si>
  <si>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</si>
  <si>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</si>
  <si>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</si>
  <si>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</si>
  <si>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</si>
  <si>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</si>
  <si>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</si>
  <si>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</si>
  <si>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</si>
  <si>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</si>
  <si>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</si>
  <si>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</si>
  <si>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</si>
  <si>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</si>
  <si>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</si>
  <si>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</si>
  <si>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</si>
  <si>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</si>
  <si>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</si>
  <si>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</si>
  <si>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</si>
  <si>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</si>
  <si>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</si>
  <si>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</si>
  <si>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</si>
  <si>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</si>
  <si>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</si>
  <si>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</si>
  <si>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</si>
  <si>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</si>
  <si>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</si>
  <si>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</si>
  <si>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</si>
  <si>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</si>
  <si>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</si>
  <si>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</si>
  <si>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</si>
  <si>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</si>
  <si>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</si>
  <si>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</si>
  <si>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</si>
  <si>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</si>
  <si>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</si>
  <si>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</si>
  <si>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</si>
  <si>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</si>
  <si>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</si>
  <si>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</si>
  <si>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</si>
  <si>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</si>
  <si>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</si>
  <si>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</si>
  <si>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</si>
  <si>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</si>
  <si>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</si>
  <si>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</si>
  <si>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</si>
  <si>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</si>
  <si>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</si>
  <si>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</si>
  <si>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</si>
  <si>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</si>
  <si>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</si>
  <si>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</si>
  <si>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</si>
  <si>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</si>
  <si>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</si>
  <si>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</si>
  <si>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</si>
  <si>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</si>
  <si>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</si>
  <si>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</si>
  <si>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</si>
  <si>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</si>
  <si>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</si>
  <si>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</si>
  <si>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</si>
  <si>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</si>
  <si>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</si>
  <si>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</si>
  <si>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</si>
  <si>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</si>
  <si>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</si>
  <si>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</si>
  <si>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</si>
  <si>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</si>
  <si>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</si>
  <si>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</si>
  <si>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</si>
  <si>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</si>
  <si>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</si>
  <si>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</si>
  <si>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</si>
  <si>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</si>
  <si>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</si>
  <si>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</si>
  <si>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</si>
  <si>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</si>
  <si>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</si>
  <si>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</si>
  <si>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</si>
  <si>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</si>
  <si>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</si>
  <si>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</si>
  <si>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</si>
  <si>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</si>
  <si>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</si>
  <si>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</si>
  <si>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</si>
  <si>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</si>
  <si>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</si>
  <si>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</si>
  <si>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</si>
  <si>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</si>
  <si>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</si>
  <si>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</si>
  <si>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</si>
  <si>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</si>
  <si>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</si>
  <si>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</si>
  <si>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</si>
  <si>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</si>
  <si>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</si>
  <si>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</si>
  <si>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</si>
  <si>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</si>
  <si>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</si>
  <si>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</si>
  <si>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</si>
  <si>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</si>
  <si>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</si>
  <si>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</si>
  <si>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</si>
  <si>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</si>
  <si>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</si>
  <si>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</si>
  <si>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</si>
  <si>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</si>
  <si>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</si>
  <si>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</si>
  <si>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</si>
  <si>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</si>
  <si>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</si>
  <si>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</si>
  <si>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</si>
  <si>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</si>
  <si>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</si>
  <si>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</si>
  <si>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</si>
  <si>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</si>
  <si>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</si>
  <si>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</si>
  <si>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</si>
  <si>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</si>
  <si>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</si>
  <si>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</si>
  <si>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</si>
  <si>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</si>
  <si>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</si>
  <si>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</si>
  <si>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</si>
  <si>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</si>
  <si>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</si>
  <si>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</si>
  <si>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</si>
  <si>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</si>
  <si>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</si>
  <si>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</si>
  <si>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</si>
  <si>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</si>
  <si>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</si>
  <si>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</si>
  <si>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</si>
  <si>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</si>
  <si>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</si>
  <si>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</si>
  <si>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</si>
  <si>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</si>
  <si>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</si>
  <si>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</si>
  <si>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</si>
  <si>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</si>
  <si>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</si>
  <si>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</si>
  <si>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</si>
  <si>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</si>
  <si>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</si>
  <si>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</si>
  <si>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</si>
  <si>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</si>
  <si>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</si>
  <si>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</si>
  <si>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</si>
  <si>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</si>
  <si>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</si>
  <si>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</si>
  <si>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</si>
  <si>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</si>
  <si>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</si>
  <si>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</si>
  <si>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</si>
  <si>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</si>
  <si>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</si>
  <si>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</si>
  <si>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</si>
  <si>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</si>
  <si>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</si>
  <si>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</si>
  <si>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</si>
  <si>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</si>
  <si>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</si>
  <si>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</si>
  <si>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</si>
  <si>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</si>
  <si>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</si>
  <si>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</si>
  <si>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</si>
  <si>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</si>
  <si>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</si>
  <si>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</si>
  <si>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</si>
  <si>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</si>
  <si>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</si>
  <si>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</si>
  <si>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</si>
  <si>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</si>
  <si>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</si>
  <si>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</si>
  <si>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</si>
  <si>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</si>
  <si>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</si>
  <si>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</si>
  <si>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</si>
  <si>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</si>
  <si>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</si>
  <si>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</si>
  <si>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</si>
  <si>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</si>
  <si>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</si>
  <si>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</si>
  <si>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</si>
  <si>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</si>
  <si>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</si>
  <si>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</si>
  <si>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</si>
  <si>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</si>
  <si>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</si>
  <si>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</si>
  <si>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</si>
  <si>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</si>
  <si>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</si>
  <si>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</si>
  <si>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</si>
  <si>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</si>
  <si>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</si>
  <si>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</si>
  <si>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</si>
  <si>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</si>
  <si>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</si>
  <si>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</si>
  <si>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</si>
  <si>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</si>
  <si>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</si>
  <si>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</si>
  <si>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</si>
  <si>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</si>
  <si>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</si>
  <si>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</si>
  <si>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</si>
  <si>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</si>
  <si>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</si>
  <si>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</si>
  <si>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</si>
  <si>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</si>
  <si>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</si>
  <si>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</si>
  <si>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</si>
  <si>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</si>
  <si>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</si>
  <si>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</si>
  <si>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</si>
  <si>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</si>
  <si>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</si>
  <si>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</si>
  <si>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</si>
  <si>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</si>
  <si>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</si>
  <si>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</si>
  <si>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</si>
  <si>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</si>
  <si>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</si>
  <si>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</si>
  <si>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</si>
  <si>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</si>
  <si>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</si>
  <si>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</si>
  <si>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</si>
  <si>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</si>
  <si>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</si>
  <si>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</si>
  <si>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</si>
  <si>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</si>
  <si>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</si>
  <si>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</si>
  <si>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</si>
  <si>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</si>
  <si>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</si>
  <si>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</si>
  <si>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</si>
  <si>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</si>
  <si>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</si>
  <si>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</si>
  <si>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</si>
  <si>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</si>
  <si>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</si>
  <si>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</si>
  <si>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</si>
  <si>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</si>
  <si>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</si>
  <si>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</si>
  <si>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</si>
  <si>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</si>
  <si>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</si>
  <si>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</si>
  <si>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</si>
  <si>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</si>
  <si>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</si>
  <si>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</si>
  <si>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</si>
  <si>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</si>
  <si>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</si>
  <si>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</si>
  <si>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</si>
  <si>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</si>
  <si>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</si>
  <si>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</si>
  <si>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</si>
  <si>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</si>
  <si>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</si>
  <si>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</si>
  <si>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</si>
  <si>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</si>
  <si>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</si>
  <si>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</si>
  <si>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</si>
  <si>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</si>
  <si>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</si>
  <si>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</si>
  <si>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</si>
  <si>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</si>
  <si>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</si>
  <si>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</si>
  <si>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</si>
  <si>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</si>
  <si>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</si>
  <si>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</si>
  <si>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</si>
  <si>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</si>
  <si>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</si>
  <si>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</si>
  <si>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</si>
  <si>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</si>
  <si>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</si>
  <si>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</si>
  <si>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</si>
  <si>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</si>
  <si>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</si>
  <si>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</si>
  <si>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</si>
  <si>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</si>
  <si>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</si>
  <si>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</si>
  <si>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</si>
  <si>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</si>
  <si>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</si>
  <si>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</si>
  <si>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</si>
  <si>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</si>
  <si>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</si>
  <si>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</si>
  <si>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</si>
  <si>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</si>
  <si>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</si>
  <si>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</si>
  <si>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</si>
  <si>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</si>
  <si>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</si>
  <si>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</si>
  <si>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</si>
  <si>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</si>
  <si>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</si>
  <si>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</si>
  <si>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</si>
  <si>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</si>
  <si>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</si>
  <si>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</si>
  <si>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</si>
  <si>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</si>
  <si>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</si>
  <si>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</si>
  <si>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</si>
  <si>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</si>
  <si>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</si>
  <si>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</si>
  <si>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</si>
  <si>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</si>
  <si>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</si>
  <si>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</si>
  <si>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</si>
  <si>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</si>
  <si>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</si>
  <si>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</si>
  <si>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</si>
  <si>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</si>
  <si>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</si>
  <si>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</si>
  <si>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</si>
  <si>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</si>
  <si>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</si>
  <si>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</si>
  <si>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</si>
  <si>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</si>
  <si>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</si>
  <si>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</si>
  <si>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</si>
  <si>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</si>
  <si>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</si>
  <si>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</si>
  <si>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</si>
  <si>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</si>
  <si>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</si>
  <si>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</si>
  <si>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</si>
  <si>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</si>
  <si>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</si>
  <si>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</si>
  <si>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</si>
  <si>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</si>
  <si>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</si>
  <si>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</si>
  <si>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</si>
  <si>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</si>
  <si>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</si>
  <si>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</si>
  <si>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</si>
  <si>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</si>
  <si>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</si>
  <si>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</si>
  <si>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</si>
  <si>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</si>
  <si>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</si>
  <si>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</si>
  <si>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</si>
  <si>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</si>
  <si>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</si>
  <si>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</si>
  <si>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</si>
  <si>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</si>
  <si>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</si>
  <si>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</si>
  <si>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</si>
  <si>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</si>
  <si>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</si>
  <si>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</si>
  <si>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</si>
  <si>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</si>
  <si>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</si>
  <si>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</si>
  <si>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</si>
  <si>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</si>
  <si>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</si>
  <si>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</si>
  <si>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</si>
  <si>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</si>
  <si>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</si>
  <si>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</si>
  <si>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</si>
  <si>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</si>
  <si>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</si>
  <si>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</si>
  <si>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</si>
  <si>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</si>
  <si>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</si>
  <si>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</si>
  <si>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</si>
  <si>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</si>
  <si>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</si>
  <si>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</si>
  <si>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</si>
  <si>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</si>
  <si>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</si>
  <si>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</si>
  <si>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</si>
  <si>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</si>
  <si>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</si>
  <si>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</si>
  <si>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</si>
  <si>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</si>
  <si>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</si>
  <si>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</si>
  <si>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</si>
  <si>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</si>
  <si>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</si>
  <si>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</si>
  <si>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</si>
  <si>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</si>
  <si>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</si>
  <si>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</si>
  <si>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</si>
  <si>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</si>
  <si>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</si>
  <si>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</si>
  <si>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</si>
  <si>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</si>
  <si>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</si>
  <si>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</si>
  <si>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</si>
  <si>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</si>
  <si>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</si>
  <si>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</si>
  <si>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</si>
  <si>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</si>
  <si>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</si>
  <si>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</si>
  <si>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</si>
  <si>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</si>
  <si>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</si>
  <si>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</si>
  <si>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</si>
  <si>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</si>
  <si>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</si>
  <si>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</si>
  <si>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</si>
  <si>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</si>
  <si>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</si>
  <si>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</si>
  <si>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</si>
  <si>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</si>
  <si>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</si>
  <si>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</si>
  <si>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</si>
  <si>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</si>
  <si>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</si>
  <si>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</si>
  <si>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</si>
  <si>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</si>
  <si>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</si>
  <si>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</si>
  <si>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</si>
  <si>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</si>
  <si>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</si>
  <si>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</si>
  <si>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</si>
  <si>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</si>
  <si>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</si>
  <si>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</si>
  <si>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</si>
  <si>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</si>
  <si>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</si>
  <si>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</si>
  <si>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</si>
  <si>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</si>
  <si>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</si>
  <si>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</si>
  <si>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</si>
  <si>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</si>
  <si>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</si>
  <si>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</si>
  <si>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</si>
  <si>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</si>
  <si>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</si>
  <si>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</si>
  <si>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</si>
  <si>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</si>
  <si>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</si>
  <si>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</si>
  <si>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</si>
  <si>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</si>
  <si>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</si>
  <si>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</si>
  <si>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</si>
  <si>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</si>
  <si>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</si>
  <si>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</si>
  <si>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</si>
  <si>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</si>
  <si>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</si>
  <si>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</si>
  <si>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</si>
  <si>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</si>
  <si>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</si>
  <si>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</si>
  <si>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</si>
  <si>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</si>
  <si>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</si>
  <si>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</si>
  <si>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</si>
  <si>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</si>
  <si>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</si>
  <si>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</si>
  <si>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</si>
  <si>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</si>
  <si>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</si>
  <si>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</si>
  <si>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</si>
  <si>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</si>
  <si>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</si>
  <si>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</si>
  <si>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</si>
  <si>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</si>
  <si>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</si>
  <si>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</si>
  <si>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</si>
  <si>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</si>
  <si>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</si>
  <si>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</si>
  <si>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</si>
  <si>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</si>
  <si>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</si>
  <si>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</si>
  <si>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</si>
  <si>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</si>
  <si>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</si>
  <si>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</si>
  <si>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</si>
  <si>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</si>
  <si>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</si>
  <si>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</si>
  <si>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</si>
  <si>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</si>
  <si>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</si>
  <si>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</si>
  <si>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</si>
  <si>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</si>
  <si>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</si>
  <si>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</si>
  <si>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</si>
  <si>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</si>
  <si>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</si>
  <si>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</si>
  <si>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</si>
  <si>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</si>
  <si>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</si>
  <si>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</si>
  <si>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</si>
  <si>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</si>
  <si>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</si>
  <si>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</si>
  <si>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</si>
  <si>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</si>
  <si>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</si>
  <si>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</si>
  <si>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</si>
  <si>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</si>
  <si>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</si>
  <si>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</si>
  <si>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</si>
  <si>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</si>
  <si>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</si>
  <si>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</si>
  <si>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</si>
  <si>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</si>
  <si>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</si>
  <si>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</si>
  <si>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</si>
  <si>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</si>
  <si>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</si>
  <si>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</si>
  <si>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</si>
  <si>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</si>
  <si>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</si>
  <si>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</si>
  <si>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</si>
  <si>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</si>
  <si>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</si>
  <si>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</si>
  <si>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</si>
  <si>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</si>
  <si>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</si>
  <si>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</si>
  <si>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</si>
  <si>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</si>
  <si>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</si>
  <si>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</si>
  <si>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</si>
  <si>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</si>
  <si>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</si>
  <si>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</si>
  <si>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</si>
  <si>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</si>
  <si>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</si>
  <si>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</si>
  <si>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</si>
  <si>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</si>
  <si>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</si>
  <si>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</si>
  <si>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</si>
  <si>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</si>
  <si>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</si>
  <si>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</si>
  <si>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</si>
  <si>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</si>
  <si>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</si>
  <si>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</si>
  <si>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</si>
  <si>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</si>
  <si>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</si>
  <si>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</si>
  <si>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</si>
  <si>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</si>
  <si>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</si>
  <si>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</si>
  <si>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</si>
  <si>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</si>
  <si>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</si>
  <si>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</si>
  <si>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</si>
  <si>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</si>
  <si>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</si>
  <si>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</si>
  <si>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</si>
  <si>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</si>
  <si>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</si>
  <si>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</si>
  <si>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</si>
  <si>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</si>
  <si>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</si>
  <si>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</si>
  <si>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</si>
  <si>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</si>
  <si>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</si>
  <si>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</si>
  <si>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</si>
  <si>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</si>
  <si>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</si>
  <si>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</si>
  <si>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</si>
  <si>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</si>
  <si>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</si>
  <si>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</si>
  <si>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</si>
  <si>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</si>
  <si>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</si>
  <si>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</si>
  <si>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</si>
  <si>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</si>
  <si>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</si>
  <si>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</si>
  <si>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</si>
  <si>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</si>
  <si>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</si>
  <si>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</si>
  <si>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</si>
  <si>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</si>
  <si>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</si>
  <si>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</si>
  <si>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</si>
  <si>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</si>
  <si>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</si>
  <si>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</si>
  <si>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</si>
  <si>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</si>
  <si>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</si>
  <si>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</si>
  <si>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</si>
  <si>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</si>
  <si>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</si>
  <si>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</si>
  <si>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</si>
  <si>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</si>
  <si>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</si>
  <si>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</si>
  <si>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</si>
  <si>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</si>
  <si>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</si>
  <si>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</si>
  <si>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</si>
  <si>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</si>
  <si>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</si>
  <si>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</si>
  <si>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</si>
  <si>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</si>
  <si>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</si>
  <si>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</si>
  <si>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</si>
  <si>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</si>
  <si>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</si>
  <si>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</si>
  <si>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</si>
  <si>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</si>
  <si>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</si>
  <si>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</si>
  <si>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</si>
  <si>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</si>
  <si>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</si>
  <si>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</si>
  <si>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</si>
  <si>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</si>
  <si>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</si>
  <si>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</si>
  <si>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</si>
  <si>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</si>
  <si>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</si>
  <si>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</si>
  <si>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</si>
  <si>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</si>
  <si>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</si>
  <si>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</si>
  <si>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</si>
  <si>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</si>
  <si>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</si>
  <si>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</si>
  <si>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</si>
  <si>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</si>
  <si>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</si>
  <si>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</si>
  <si>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</si>
  <si>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</si>
  <si>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</si>
  <si>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</si>
  <si>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</si>
  <si>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</si>
  <si>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</si>
  <si>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</si>
  <si>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</si>
  <si>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</si>
  <si>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</si>
  <si>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</si>
  <si>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</si>
  <si>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</si>
  <si>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</si>
  <si>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</si>
  <si>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</si>
  <si>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</si>
  <si>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</si>
  <si>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</si>
  <si>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</si>
  <si>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</si>
  <si>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</si>
  <si>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</si>
  <si>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</si>
  <si>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</si>
  <si>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</si>
  <si>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</si>
  <si>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</si>
  <si>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</si>
  <si>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</si>
  <si>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</si>
  <si>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</si>
  <si>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</si>
  <si>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</si>
  <si>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</si>
  <si>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</si>
  <si>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</si>
  <si>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</si>
  <si>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</si>
  <si>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</si>
  <si>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</si>
  <si>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</si>
  <si>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</si>
  <si>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</si>
  <si>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</si>
  <si>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</si>
  <si>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</si>
  <si>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</si>
  <si>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</si>
  <si>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</si>
  <si>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</si>
  <si>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</si>
  <si>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</si>
  <si>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</si>
  <si>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</si>
  <si>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</si>
  <si>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</si>
  <si>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</si>
  <si>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</si>
  <si>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</si>
  <si>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</si>
  <si>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</si>
  <si>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</si>
  <si>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</si>
  <si>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</si>
  <si>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</si>
  <si>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</si>
  <si>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</si>
  <si>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</si>
  <si>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</si>
  <si>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</si>
  <si>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</si>
  <si>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</si>
  <si>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</si>
  <si>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</si>
  <si>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</si>
  <si>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</si>
  <si>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</si>
  <si>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</si>
  <si>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</si>
  <si>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</si>
  <si>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</si>
  <si>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</si>
  <si>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</si>
  <si>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</si>
  <si>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</si>
  <si>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</si>
  <si>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</si>
  <si>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</si>
  <si>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</si>
  <si>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</si>
  <si>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</si>
  <si>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</si>
  <si>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</si>
  <si>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</si>
  <si>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</si>
  <si>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</si>
  <si>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</si>
  <si>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</si>
  <si>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</si>
  <si>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</si>
  <si>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</si>
  <si>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</si>
  <si>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</si>
  <si>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</si>
  <si>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</si>
  <si>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</si>
  <si>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</si>
  <si>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</si>
  <si>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</si>
  <si>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</si>
  <si>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</si>
  <si>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</si>
  <si>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</si>
  <si>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</si>
  <si>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</si>
  <si>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</si>
  <si>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</si>
  <si>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</si>
  <si>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</si>
  <si>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</si>
  <si>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</si>
  <si>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</si>
  <si>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</si>
  <si>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</si>
  <si>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</si>
  <si>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</si>
  <si>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</si>
  <si>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</si>
  <si>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</si>
  <si>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</si>
  <si>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</si>
  <si>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</si>
  <si>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</si>
  <si>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</si>
  <si>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</si>
  <si>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</si>
  <si>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</si>
  <si>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</si>
  <si>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</si>
  <si>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</si>
  <si>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</si>
  <si>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</si>
  <si>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</si>
  <si>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</si>
  <si>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</si>
  <si>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</si>
  <si>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</si>
  <si>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</si>
  <si>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</si>
  <si>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</si>
  <si>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</si>
  <si>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</si>
  <si>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</si>
  <si>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</si>
  <si>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</si>
  <si>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</si>
  <si>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</si>
  <si>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</si>
  <si>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</si>
  <si>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</si>
  <si>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</si>
  <si>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</si>
  <si>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</si>
  <si>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</si>
  <si>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</si>
  <si>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</si>
  <si>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</si>
  <si>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</si>
  <si>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</si>
  <si>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</si>
  <si>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</si>
  <si>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</si>
  <si>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</si>
  <si>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</si>
  <si>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</si>
  <si>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</si>
  <si>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</si>
  <si>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</si>
  <si>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</si>
  <si>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</si>
  <si>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</si>
  <si>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</si>
  <si>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</si>
  <si>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</si>
  <si>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</si>
  <si>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</si>
  <si>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</si>
  <si>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</si>
  <si>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</si>
  <si>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</si>
  <si>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</si>
  <si>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</si>
  <si>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</si>
  <si>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</si>
  <si>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</si>
  <si>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</si>
  <si>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</si>
  <si>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</si>
  <si>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</si>
  <si>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</si>
  <si>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</si>
  <si>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</si>
  <si>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</si>
  <si>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</si>
  <si>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</si>
  <si>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</si>
  <si>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</si>
  <si>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</si>
  <si>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</si>
  <si>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</si>
  <si>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</si>
  <si>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</si>
  <si>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</si>
  <si>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</si>
  <si>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</si>
  <si>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</si>
  <si>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</si>
  <si>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</si>
  <si>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</si>
  <si>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</si>
  <si>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</si>
  <si>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</si>
  <si>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</si>
  <si>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</si>
  <si>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</si>
  <si>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</si>
  <si>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</si>
  <si>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</si>
  <si>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</si>
  <si>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</si>
  <si>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</si>
  <si>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</si>
  <si>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</si>
  <si>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</si>
  <si>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</si>
  <si>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</si>
  <si>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</si>
  <si>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</si>
  <si>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</si>
  <si>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</si>
  <si>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</si>
  <si>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</si>
  <si>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</si>
  <si>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</si>
  <si>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</si>
  <si>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</si>
  <si>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</si>
  <si>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</si>
  <si>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</si>
  <si>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</si>
  <si>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</si>
  <si>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</si>
  <si>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</si>
  <si>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</si>
  <si>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</si>
  <si>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</si>
  <si>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</si>
  <si>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</si>
  <si>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</si>
  <si>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</si>
  <si>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</si>
  <si>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</si>
  <si>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</si>
  <si>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</si>
  <si>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</si>
  <si>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</si>
  <si>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</si>
  <si>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</si>
  <si>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</si>
  <si>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</si>
  <si>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</si>
  <si>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</si>
  <si>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</si>
  <si>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</si>
  <si>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</si>
  <si>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</si>
  <si>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</si>
  <si>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</si>
  <si>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</si>
  <si>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</si>
  <si>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</si>
  <si>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</si>
  <si>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</si>
  <si>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</si>
  <si>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</si>
  <si>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</si>
  <si>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</si>
  <si>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</si>
  <si>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</si>
  <si>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</si>
  <si>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</si>
  <si>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</si>
  <si>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</si>
  <si>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</si>
  <si>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</si>
  <si>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</si>
  <si>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</si>
  <si>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</si>
  <si>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</si>
  <si>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</si>
  <si>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</si>
  <si>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</si>
  <si>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</si>
  <si>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</si>
  <si>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</si>
  <si>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</si>
  <si>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</si>
  <si>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</si>
  <si>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</si>
  <si>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</si>
  <si>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</si>
  <si>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</si>
  <si>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</si>
  <si>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</si>
  <si>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</si>
  <si>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</si>
  <si>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</si>
  <si>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</si>
  <si>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</si>
  <si>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</si>
  <si>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</si>
  <si>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</si>
  <si>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</si>
  <si>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</si>
  <si>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</si>
  <si>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</si>
  <si>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</si>
  <si>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</si>
  <si>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</si>
  <si>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</si>
  <si>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</si>
  <si>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</si>
  <si>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</si>
  <si>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</si>
  <si>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</si>
  <si>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</si>
  <si>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</si>
  <si>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</si>
  <si>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</si>
  <si>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</si>
  <si>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</si>
  <si>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</si>
  <si>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</si>
  <si>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</si>
  <si>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</si>
  <si>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</si>
  <si>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</si>
  <si>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</si>
  <si>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</si>
  <si>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</si>
  <si>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</si>
  <si>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</si>
  <si>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</si>
  <si>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</si>
  <si>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</si>
  <si>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</si>
  <si>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</si>
  <si>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</si>
  <si>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</si>
  <si>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</si>
  <si>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</si>
  <si>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</si>
  <si>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</si>
  <si>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</si>
  <si>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</si>
  <si>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</si>
  <si>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</si>
  <si>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</si>
  <si>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</si>
  <si>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</si>
  <si>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</si>
  <si>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</si>
  <si>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</si>
  <si>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</si>
  <si>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</si>
  <si>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</si>
  <si>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</si>
  <si>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</si>
  <si>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</si>
  <si>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</si>
  <si>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</si>
  <si>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</si>
  <si>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</si>
  <si>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</si>
  <si>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</si>
  <si>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</si>
  <si>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</si>
  <si>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</si>
  <si>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</si>
  <si>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</si>
  <si>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</si>
  <si>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</si>
  <si>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</si>
  <si>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</si>
  <si>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</si>
  <si>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</si>
  <si>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</si>
  <si>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</si>
  <si>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</si>
  <si>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</si>
  <si>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</si>
  <si>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</si>
  <si>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</si>
  <si>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</si>
  <si>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</si>
  <si>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</si>
  <si>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</si>
  <si>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</si>
  <si>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</si>
  <si>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</si>
  <si>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</si>
  <si>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</si>
  <si>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</si>
  <si>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</si>
  <si>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</si>
  <si>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</si>
  <si>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</si>
  <si>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</si>
  <si>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</si>
  <si>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</si>
  <si>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</si>
  <si>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</si>
  <si>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</si>
  <si>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</si>
  <si>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</si>
  <si>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</si>
  <si>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</si>
  <si>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</si>
  <si>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</si>
  <si>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</si>
  <si>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</si>
  <si>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</si>
  <si>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</si>
  <si>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</si>
  <si>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</si>
  <si>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</si>
  <si>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</si>
  <si>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</si>
  <si>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</si>
  <si>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</si>
  <si>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</si>
  <si>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</si>
  <si>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</si>
  <si>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</si>
  <si>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</si>
  <si>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</si>
  <si>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</si>
  <si>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</si>
  <si>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</si>
  <si>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</si>
  <si>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</si>
  <si>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</si>
  <si>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</si>
  <si>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</si>
  <si>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</si>
  <si>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</si>
  <si>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</si>
  <si>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</si>
  <si>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</si>
  <si>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</si>
  <si>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</si>
  <si>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</si>
  <si>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</si>
  <si>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</si>
  <si>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</si>
  <si>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</si>
  <si>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</si>
  <si>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</si>
  <si>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</si>
  <si>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</si>
  <si>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</si>
  <si>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</si>
  <si>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</si>
  <si>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</si>
  <si>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</si>
  <si>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</si>
  <si>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</si>
  <si>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</si>
  <si>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</si>
  <si>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</si>
  <si>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</si>
  <si>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</si>
  <si>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</si>
  <si>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</si>
  <si>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</si>
  <si>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</si>
  <si>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</si>
  <si>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</si>
  <si>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</si>
  <si>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</si>
  <si>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</si>
  <si>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</si>
  <si>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</si>
  <si>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</si>
  <si>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</si>
  <si>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</si>
  <si>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</si>
  <si>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</si>
  <si>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</si>
  <si>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</si>
  <si>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</si>
  <si>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</si>
  <si>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</si>
  <si>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</si>
  <si>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</si>
  <si>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</si>
  <si>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</si>
  <si>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</si>
  <si>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</si>
  <si>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</si>
  <si>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</si>
  <si>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</si>
  <si>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</si>
  <si>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</si>
  <si>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</si>
  <si>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</si>
  <si>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</si>
  <si>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</si>
  <si>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</si>
  <si>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</si>
  <si>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</si>
  <si>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</si>
  <si>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</si>
  <si>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</si>
  <si>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</si>
  <si>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</si>
  <si>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</si>
  <si>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</si>
  <si>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</si>
  <si>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</si>
  <si>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</si>
  <si>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</si>
  <si>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</si>
  <si>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</si>
  <si>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</si>
  <si>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</si>
  <si>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</si>
  <si>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</si>
  <si>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</si>
  <si>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</si>
  <si>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</si>
  <si>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</si>
  <si>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</si>
  <si>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</si>
  <si>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</si>
  <si>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</si>
  <si>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</si>
  <si>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</si>
  <si>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</si>
  <si>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</si>
  <si>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</si>
  <si>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</si>
  <si>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</si>
  <si>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</si>
  <si>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</si>
  <si>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</si>
  <si>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</si>
  <si>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</si>
  <si>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</si>
  <si>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</si>
  <si>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</si>
  <si>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</si>
  <si>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</si>
  <si>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</si>
  <si>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</si>
  <si>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</si>
  <si>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</si>
  <si>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</si>
  <si>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</si>
  <si>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</si>
  <si>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</si>
  <si>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</si>
  <si>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</si>
  <si>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</si>
  <si>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</si>
  <si>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</si>
  <si>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</si>
  <si>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</si>
  <si>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</si>
  <si>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</si>
  <si>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</si>
  <si>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</si>
  <si>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</si>
  <si>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</si>
  <si>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</si>
  <si>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</si>
  <si>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</si>
  <si>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</si>
  <si>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</si>
  <si>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</si>
  <si>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</si>
  <si>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</si>
  <si>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</si>
  <si>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</si>
  <si>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</si>
  <si>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</si>
  <si>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</si>
  <si>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</si>
  <si>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</si>
  <si>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</si>
  <si>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</si>
  <si>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</si>
  <si>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</si>
  <si>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</si>
  <si>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</si>
  <si>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</si>
  <si>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</si>
  <si>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</si>
  <si>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</si>
  <si>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</si>
  <si>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</si>
  <si>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</si>
  <si>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</si>
  <si>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</si>
  <si>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</si>
  <si>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</si>
  <si>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</si>
  <si>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</si>
  <si>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</si>
  <si>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</si>
  <si>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</si>
  <si>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</si>
  <si>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</si>
  <si>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</si>
  <si>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</si>
  <si>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</si>
  <si>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</si>
  <si>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</si>
  <si>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</si>
  <si>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</si>
  <si>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</si>
  <si>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</si>
  <si>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</si>
  <si>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</si>
  <si>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</si>
  <si>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</si>
  <si>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</si>
  <si>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</si>
  <si>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</si>
  <si>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</si>
  <si>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</si>
  <si>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</si>
  <si>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</si>
  <si>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</si>
  <si>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</si>
  <si>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</si>
  <si>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</si>
  <si>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</si>
  <si>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</si>
  <si>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</si>
  <si>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</si>
  <si>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</si>
  <si>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</si>
  <si>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</si>
  <si>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</si>
  <si>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</si>
  <si>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</si>
  <si>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</si>
  <si>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</si>
  <si>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</si>
  <si>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</si>
  <si>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</si>
  <si>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</si>
  <si>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</si>
  <si>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</si>
  <si>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</si>
  <si>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</si>
  <si>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</si>
  <si>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</si>
  <si>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</si>
  <si>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</si>
  <si>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</si>
  <si>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</si>
  <si>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</si>
  <si>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</si>
  <si>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</si>
  <si>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</si>
  <si>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</si>
  <si>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</si>
  <si>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</si>
  <si>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</si>
  <si>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</si>
  <si>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</si>
  <si>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</si>
  <si>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</si>
  <si>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</si>
  <si>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</si>
  <si>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</si>
  <si>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</si>
  <si>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</si>
  <si>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</si>
  <si>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</si>
  <si>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</si>
  <si>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</si>
  <si>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</si>
  <si>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</si>
  <si>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</si>
  <si>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</si>
  <si>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</si>
  <si>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</si>
  <si>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</si>
  <si>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</si>
  <si>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</si>
  <si>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</si>
  <si>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</si>
  <si>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</si>
  <si>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</si>
  <si>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</si>
  <si>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</si>
  <si>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</si>
  <si>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</si>
  <si>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</si>
  <si>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</si>
  <si>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</si>
  <si>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</si>
  <si>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</si>
  <si>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</si>
  <si>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</si>
  <si>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</si>
  <si>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</si>
  <si>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</si>
  <si>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</si>
  <si>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</si>
  <si>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</si>
  <si>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</si>
  <si>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</si>
  <si>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</si>
  <si>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</si>
  <si>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</si>
  <si>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</si>
  <si>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</si>
  <si>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</si>
  <si>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</si>
  <si>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</si>
  <si>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</si>
  <si>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</si>
  <si>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</si>
  <si>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</si>
  <si>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</si>
  <si>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</si>
  <si>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</si>
  <si>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</si>
  <si>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</si>
  <si>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</si>
  <si>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</si>
  <si>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</si>
  <si>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</si>
  <si>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</si>
  <si>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</si>
  <si>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</si>
  <si>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</si>
  <si>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</si>
  <si>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</si>
  <si>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</si>
  <si>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</si>
  <si>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</si>
  <si>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</si>
  <si>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</si>
  <si>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</si>
  <si>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</si>
  <si>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</si>
  <si>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</si>
  <si>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</si>
  <si>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</si>
  <si>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</si>
  <si>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</si>
  <si>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</si>
  <si>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</si>
  <si>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</si>
  <si>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</si>
  <si>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</si>
  <si>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</si>
  <si>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</si>
  <si>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</si>
  <si>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</si>
  <si>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</si>
  <si>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</si>
  <si>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</si>
  <si>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</si>
  <si>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</si>
  <si>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</si>
  <si>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</si>
  <si>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</si>
  <si>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</si>
  <si>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</si>
  <si>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</si>
  <si>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</si>
  <si>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</si>
  <si>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</si>
  <si>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</si>
  <si>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</si>
  <si>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</si>
  <si>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</si>
  <si>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</si>
  <si>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</si>
  <si>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</si>
  <si>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</si>
  <si>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</si>
  <si>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</si>
  <si>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</si>
  <si>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</si>
  <si>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</si>
  <si>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</si>
  <si>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</si>
  <si>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</si>
  <si>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</si>
  <si>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</si>
  <si>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</si>
  <si>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</si>
  <si>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</si>
  <si>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</si>
  <si>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</si>
  <si>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</si>
  <si>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</si>
  <si>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</si>
  <si>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</si>
  <si>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</si>
  <si>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</si>
  <si>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</si>
  <si>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</si>
  <si>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</si>
  <si>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</si>
  <si>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</si>
  <si>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</si>
  <si>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</si>
  <si>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</si>
  <si>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</si>
  <si>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</si>
  <si>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</si>
  <si>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</si>
  <si>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</si>
  <si>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</si>
  <si>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</si>
  <si>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</si>
  <si>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</si>
  <si>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</si>
  <si>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</si>
  <si>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</si>
  <si>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</si>
  <si>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</si>
  <si>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</si>
  <si>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</si>
  <si>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</si>
  <si>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</si>
  <si>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</si>
  <si>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</si>
  <si>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</si>
  <si>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</si>
  <si>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</si>
  <si>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</si>
  <si>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</si>
  <si>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</si>
  <si>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</si>
  <si>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</si>
  <si>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</si>
  <si>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</si>
  <si>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</si>
  <si>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</si>
  <si>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</si>
  <si>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</si>
  <si>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</si>
  <si>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</si>
  <si>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</si>
  <si>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</si>
  <si>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</si>
  <si>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</si>
  <si>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</si>
  <si>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</si>
  <si>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</si>
  <si>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</si>
  <si>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</si>
  <si>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</si>
  <si>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</si>
  <si>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</si>
  <si>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</si>
  <si>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</si>
  <si>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</si>
  <si>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</si>
  <si>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</si>
  <si>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</si>
  <si>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</si>
  <si>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</si>
  <si>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</si>
  <si>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</si>
  <si>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</si>
  <si>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</si>
  <si>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</si>
  <si>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</si>
  <si>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</si>
  <si>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</si>
  <si>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</si>
  <si>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</si>
  <si>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</si>
  <si>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</si>
  <si>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</si>
  <si>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</si>
  <si>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</si>
  <si>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</si>
  <si>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</si>
  <si>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</si>
  <si>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</si>
  <si>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</si>
  <si>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</si>
  <si>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</si>
  <si>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</si>
  <si>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</si>
  <si>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</si>
  <si>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</si>
  <si>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</si>
  <si>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</si>
  <si>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</si>
  <si>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</si>
  <si>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</si>
  <si>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</si>
  <si>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</si>
  <si>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</si>
  <si>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</si>
  <si>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</si>
  <si>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</si>
  <si>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</si>
  <si>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</si>
  <si>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</si>
  <si>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</si>
  <si>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</si>
  <si>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</si>
  <si>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</si>
  <si>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</si>
  <si>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</si>
  <si>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</si>
  <si>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</si>
  <si>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</si>
  <si>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</si>
  <si>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</si>
  <si>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</si>
  <si>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</si>
  <si>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</si>
  <si>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</si>
  <si>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</si>
  <si>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</si>
  <si>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</si>
  <si>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</si>
  <si>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</si>
  <si>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</si>
  <si>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</si>
  <si>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</si>
  <si>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</si>
  <si>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</si>
  <si>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</si>
  <si>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</si>
  <si>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</si>
  <si>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</si>
  <si>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</si>
  <si>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</si>
  <si>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</si>
  <si>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</si>
  <si>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</si>
  <si>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</si>
  <si>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</si>
  <si>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</si>
  <si>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</si>
  <si>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</si>
  <si>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</si>
  <si>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</si>
  <si>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</si>
  <si>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</si>
  <si>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</si>
  <si>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</si>
  <si>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</si>
  <si>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</si>
  <si>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</si>
  <si>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</si>
  <si>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</si>
  <si>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</si>
  <si>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</si>
  <si>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</si>
  <si>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</si>
  <si>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</si>
  <si>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</si>
  <si>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</si>
  <si>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</si>
  <si>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</si>
  <si>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</si>
  <si>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</si>
  <si>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</si>
  <si>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</si>
  <si>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</si>
  <si>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</si>
  <si>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</si>
  <si>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</si>
  <si>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</si>
  <si>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</si>
  <si>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</si>
  <si>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</si>
  <si>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</si>
  <si>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</si>
  <si>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</si>
  <si>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</si>
  <si>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</si>
  <si>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</si>
  <si>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</si>
  <si>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</si>
  <si>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</si>
  <si>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</si>
  <si>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</si>
  <si>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</si>
  <si>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</si>
  <si>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</si>
  <si>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</si>
  <si>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</si>
  <si>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</si>
  <si>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</si>
  <si>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</si>
  <si>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</si>
  <si>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</si>
  <si>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</si>
  <si>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</si>
  <si>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</si>
  <si>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</si>
  <si>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</si>
  <si>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</si>
  <si>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</si>
  <si>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</si>
  <si>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</si>
  <si>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</si>
  <si>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</si>
  <si>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</si>
  <si>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</si>
  <si>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</si>
  <si>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</si>
  <si>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</si>
  <si>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</si>
  <si>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</si>
  <si>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</si>
  <si>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</si>
  <si>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</si>
  <si>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</si>
  <si>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</si>
  <si>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</si>
  <si>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</si>
  <si>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</si>
  <si>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</si>
  <si>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</si>
  <si>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</si>
  <si>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</si>
  <si>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</si>
  <si>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</si>
  <si>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</si>
  <si>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</si>
  <si>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</si>
  <si>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</si>
  <si>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</si>
  <si>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</si>
  <si>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</si>
  <si>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</si>
  <si>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</si>
  <si>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</si>
  <si>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</si>
  <si>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</si>
  <si>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</si>
  <si>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</si>
  <si>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</si>
  <si>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</si>
  <si>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</si>
  <si>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</si>
  <si>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</si>
  <si>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</si>
  <si>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</si>
  <si>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</si>
  <si>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</si>
  <si>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</si>
  <si>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</si>
  <si>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</si>
  <si>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</si>
  <si>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</si>
  <si>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</si>
  <si>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</si>
  <si>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</si>
  <si>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</si>
  <si>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</si>
  <si>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</si>
  <si>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</si>
  <si>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</si>
  <si>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</si>
  <si>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</si>
  <si>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</si>
  <si>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</si>
  <si>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</si>
  <si>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</si>
  <si>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</si>
  <si>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</si>
  <si>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</si>
  <si>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</si>
  <si>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</si>
  <si>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</si>
  <si>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</si>
  <si>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</si>
  <si>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</si>
  <si>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</si>
  <si>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</si>
  <si>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</si>
  <si>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</si>
  <si>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</si>
  <si>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</si>
  <si>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</si>
  <si>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</si>
  <si>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</si>
  <si>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</si>
  <si>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</si>
  <si>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</si>
  <si>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</si>
  <si>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</si>
  <si>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</si>
  <si>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</si>
  <si>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</si>
  <si>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</si>
  <si>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</si>
  <si>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</si>
  <si>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</si>
  <si>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</si>
  <si>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</si>
  <si>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</si>
  <si>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</si>
  <si>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</si>
  <si>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</si>
  <si>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</si>
  <si>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</si>
  <si>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</si>
  <si>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</si>
  <si>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</si>
  <si>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</si>
  <si>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</si>
  <si>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</si>
  <si>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</si>
  <si>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</si>
  <si>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</si>
  <si>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</si>
  <si>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</si>
  <si>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</si>
  <si>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</si>
  <si>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</si>
  <si>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</si>
  <si>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</si>
  <si>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</si>
  <si>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</si>
  <si>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</si>
  <si>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</si>
  <si>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</si>
  <si>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</si>
  <si>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</si>
  <si>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</si>
  <si>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</si>
  <si>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</si>
  <si>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</si>
  <si>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</si>
  <si>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</si>
  <si>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</si>
  <si>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</si>
  <si>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</si>
  <si>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</si>
  <si>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</si>
  <si>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</si>
  <si>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</si>
  <si>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</si>
  <si>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</si>
  <si>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</si>
  <si>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</si>
  <si>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</si>
  <si>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</si>
  <si>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</si>
  <si>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</si>
  <si>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</si>
  <si>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</si>
  <si>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</si>
  <si>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</si>
  <si>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</si>
  <si>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</si>
  <si>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</si>
  <si>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</si>
  <si>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</si>
  <si>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</si>
  <si>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</si>
  <si>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</si>
  <si>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</si>
  <si>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</si>
  <si>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</si>
  <si>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</si>
  <si>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</si>
  <si>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</si>
  <si>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</si>
  <si>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</si>
  <si>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</si>
  <si>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</si>
  <si>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</si>
  <si>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</si>
  <si>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</si>
  <si>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</si>
  <si>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</si>
  <si>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</si>
  <si>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</si>
  <si>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</si>
  <si>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</si>
  <si>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</si>
  <si>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</si>
  <si>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</si>
  <si>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</si>
  <si>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</si>
  <si>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</si>
  <si>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</si>
  <si>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</si>
  <si>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</si>
  <si>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</si>
  <si>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</si>
  <si>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</si>
  <si>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</si>
  <si>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</si>
  <si>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</si>
  <si>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</si>
  <si>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</si>
  <si>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</si>
  <si>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</si>
  <si>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</si>
  <si>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</si>
  <si>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</si>
  <si>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</si>
  <si>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</si>
  <si>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</si>
  <si>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</si>
  <si>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</si>
  <si>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</si>
  <si>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</si>
  <si>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</si>
  <si>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</si>
  <si>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</si>
  <si>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</si>
  <si>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</si>
  <si>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</si>
  <si>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</si>
  <si>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</si>
  <si>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</si>
  <si>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</si>
  <si>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</si>
  <si>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</si>
  <si>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</si>
  <si>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</si>
  <si>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</si>
  <si>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</si>
  <si>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</si>
  <si>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</si>
  <si>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</si>
  <si>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</si>
  <si>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</si>
  <si>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</si>
  <si>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</si>
  <si>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</si>
  <si>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</si>
  <si>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</si>
  <si>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</si>
  <si>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</si>
  <si>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</si>
  <si>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</si>
  <si>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</si>
  <si>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</si>
  <si>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</si>
  <si>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</si>
  <si>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</si>
  <si>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</si>
  <si>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</si>
  <si>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</si>
  <si>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</si>
  <si>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</si>
  <si>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</si>
  <si>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</si>
  <si>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</si>
  <si>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</si>
  <si>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</si>
  <si>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</si>
  <si>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</si>
  <si>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</si>
  <si>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</si>
  <si>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</si>
  <si>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</si>
  <si>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</si>
  <si>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</si>
  <si>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</si>
  <si>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</si>
  <si>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</si>
  <si>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</si>
  <si>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</si>
  <si>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</si>
  <si>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</si>
  <si>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</si>
  <si>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</si>
  <si>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</si>
  <si>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</si>
  <si>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</si>
  <si>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</si>
  <si>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</si>
  <si>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</si>
  <si>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</si>
  <si>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</si>
  <si>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</si>
  <si>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</si>
  <si>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</si>
  <si>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</si>
  <si>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</si>
  <si>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</si>
  <si>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</si>
  <si>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</si>
  <si>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</si>
  <si>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</si>
  <si>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</si>
  <si>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</si>
  <si>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</si>
  <si>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</si>
  <si>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</si>
  <si>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</si>
  <si>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</si>
  <si>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</si>
  <si>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</si>
  <si>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</si>
  <si>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</si>
  <si>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</si>
  <si>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</si>
  <si>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</si>
  <si>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</si>
  <si>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</si>
  <si>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</si>
  <si>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</si>
  <si>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</si>
  <si>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</si>
  <si>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</si>
  <si>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</si>
  <si>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</si>
  <si>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</si>
  <si>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</si>
  <si>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</si>
  <si>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</si>
  <si>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</si>
  <si>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</si>
  <si>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</si>
  <si>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</si>
  <si>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</si>
  <si>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</si>
  <si>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</si>
  <si>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</si>
  <si>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</si>
  <si>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</si>
  <si>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</si>
  <si>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</si>
  <si>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</si>
  <si>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</si>
  <si>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</si>
  <si>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</si>
  <si>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</si>
  <si>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</si>
  <si>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</si>
  <si>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</si>
  <si>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</si>
  <si>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</si>
  <si>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</si>
  <si>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</si>
  <si>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</si>
  <si>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</si>
  <si>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</si>
  <si>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</si>
  <si>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</si>
  <si>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</si>
  <si>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</si>
  <si>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</si>
  <si>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</si>
  <si>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</si>
  <si>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</si>
  <si>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</si>
  <si>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</si>
  <si>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</si>
  <si>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</si>
  <si>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</si>
  <si>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</si>
  <si>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</si>
  <si>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</si>
  <si>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</si>
  <si>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</si>
  <si>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</si>
  <si>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</si>
  <si>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</si>
  <si>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</si>
  <si>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</si>
  <si>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</si>
  <si>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</si>
  <si>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</si>
  <si>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</si>
  <si>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</si>
  <si>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</si>
  <si>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</si>
  <si>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</si>
  <si>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</si>
  <si>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</si>
  <si>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</si>
  <si>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</si>
  <si>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</si>
  <si>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</si>
  <si>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</si>
  <si>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</si>
  <si>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</si>
  <si>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</si>
  <si>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</si>
  <si>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</si>
  <si>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</si>
  <si>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</si>
  <si>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</si>
  <si>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</si>
  <si>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</si>
  <si>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</si>
  <si>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</si>
  <si>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</si>
  <si>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</si>
  <si>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</si>
  <si>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</si>
  <si>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</si>
  <si>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</si>
  <si>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</si>
  <si>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</si>
  <si>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</si>
  <si>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</si>
  <si>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</si>
  <si>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</si>
  <si>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</si>
  <si>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</si>
  <si>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</si>
  <si>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</si>
  <si>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</si>
  <si>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</si>
  <si>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</si>
  <si>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</si>
  <si>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</si>
  <si>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</si>
  <si>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</si>
  <si>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</si>
  <si>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</si>
  <si>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</si>
  <si>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</si>
  <si>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</si>
  <si>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</si>
  <si>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</si>
  <si>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</si>
  <si>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</si>
  <si>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</si>
  <si>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</si>
  <si>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</si>
  <si>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</si>
  <si>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</si>
  <si>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</si>
  <si>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</si>
  <si>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</si>
  <si>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</si>
  <si>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</si>
  <si>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</si>
  <si>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</si>
  <si>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</si>
  <si>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</si>
  <si>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</si>
  <si>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</si>
  <si>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</si>
  <si>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</si>
  <si>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</si>
  <si>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</si>
  <si>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</si>
  <si>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</si>
  <si>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</si>
  <si>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</si>
  <si>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</si>
  <si>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</si>
  <si>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</si>
  <si>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</si>
  <si>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</si>
  <si>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</si>
  <si>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</si>
  <si>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</si>
  <si>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</si>
  <si>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</si>
  <si>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</si>
  <si>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</si>
  <si>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</si>
  <si>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</si>
  <si>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</si>
  <si>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</si>
  <si>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</si>
  <si>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</si>
  <si>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</si>
  <si>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</si>
  <si>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</si>
  <si>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</si>
  <si>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</si>
  <si>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</si>
  <si>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</si>
  <si>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</si>
  <si>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</si>
  <si>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</si>
  <si>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</si>
  <si>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</si>
  <si>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</si>
  <si>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</si>
  <si>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</si>
  <si>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</si>
  <si>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</si>
  <si>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</si>
  <si>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</si>
  <si>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</si>
  <si>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</si>
  <si>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</si>
  <si>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</si>
  <si>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</si>
  <si>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</si>
  <si>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</si>
  <si>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</si>
  <si>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</si>
  <si>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</si>
  <si>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</si>
  <si>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</si>
  <si>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</si>
  <si>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</si>
  <si>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</si>
  <si>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</si>
  <si>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</si>
  <si>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</si>
  <si>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</si>
  <si>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</si>
  <si>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</si>
  <si>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</si>
  <si>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</si>
  <si>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</si>
  <si>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</si>
  <si>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</si>
  <si>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</si>
  <si>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</si>
  <si>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</si>
  <si>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</si>
  <si>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</si>
  <si>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</si>
  <si>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</si>
  <si>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</si>
  <si>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</si>
  <si>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</si>
  <si>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</si>
  <si>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</si>
  <si>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</si>
  <si>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</si>
  <si>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</si>
  <si>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</si>
  <si>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</si>
  <si>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</si>
  <si>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</si>
  <si>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</si>
  <si>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</si>
  <si>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</si>
  <si>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</si>
  <si>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</si>
  <si>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</si>
  <si>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</si>
  <si>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</si>
  <si>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</si>
  <si>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</si>
  <si>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</si>
  <si>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</si>
  <si>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</si>
  <si>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</si>
  <si>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</si>
  <si>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</si>
  <si>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</si>
  <si>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</si>
  <si>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</si>
  <si>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</si>
  <si>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</si>
  <si>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</si>
  <si>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</si>
  <si>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</si>
  <si>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</si>
  <si>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</si>
  <si>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</si>
  <si>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</si>
  <si>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</si>
  <si>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</si>
  <si>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</si>
  <si>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</si>
  <si>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</si>
  <si>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</si>
  <si>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</si>
  <si>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</si>
  <si>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</si>
  <si>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</si>
  <si>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</si>
  <si>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</si>
  <si>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</si>
  <si>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</si>
  <si>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</si>
  <si>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</si>
  <si>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</si>
  <si>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</si>
  <si>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</si>
  <si>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</si>
  <si>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</si>
  <si>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</si>
  <si>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</si>
  <si>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</si>
  <si>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</si>
  <si>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</si>
  <si>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</si>
  <si>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</si>
  <si>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</si>
  <si>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</si>
  <si>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</si>
  <si>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</si>
  <si>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</si>
  <si>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</si>
  <si>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</si>
  <si>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</si>
  <si>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</si>
  <si>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</si>
  <si>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</si>
  <si>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</si>
  <si>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</si>
  <si>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</si>
  <si>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</si>
  <si>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</si>
  <si>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</si>
  <si>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</si>
  <si>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</si>
  <si>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</si>
  <si>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</si>
  <si>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</si>
  <si>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</si>
  <si>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</si>
  <si>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</si>
  <si>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</si>
  <si>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</si>
  <si>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</si>
  <si>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</si>
  <si>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</si>
  <si>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</si>
  <si>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</si>
  <si>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</si>
  <si>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</si>
  <si>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</si>
  <si>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</si>
  <si>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</si>
  <si>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</si>
  <si>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</si>
  <si>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</si>
  <si>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</si>
  <si>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</si>
  <si>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</si>
  <si>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</si>
  <si>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</si>
  <si>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</si>
  <si>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</si>
  <si>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</si>
  <si>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</si>
  <si>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</si>
  <si>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</si>
  <si>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</si>
  <si>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</si>
  <si>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</si>
  <si>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</si>
  <si>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</si>
  <si>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</si>
  <si>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</si>
  <si>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</si>
  <si>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</si>
  <si>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</si>
  <si>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</si>
  <si>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</si>
  <si>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</si>
  <si>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</si>
  <si>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</si>
  <si>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</si>
  <si>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</si>
  <si>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</si>
  <si>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</si>
  <si>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</si>
  <si>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</si>
  <si>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</si>
  <si>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</si>
  <si>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</si>
  <si>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</si>
  <si>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</si>
  <si>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</si>
  <si>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</si>
  <si>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</si>
  <si>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</si>
  <si>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</si>
  <si>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</si>
  <si>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</si>
  <si>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</si>
  <si>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</si>
  <si>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</si>
  <si>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</si>
  <si>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</si>
  <si>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</si>
  <si>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</si>
  <si>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</si>
  <si>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</si>
  <si>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</si>
  <si>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</si>
  <si>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</si>
  <si>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</si>
  <si>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</si>
  <si>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</si>
  <si>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</si>
  <si>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</si>
  <si>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</si>
  <si>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</si>
  <si>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</si>
  <si>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</si>
  <si>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</si>
  <si>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</si>
  <si>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</si>
  <si>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</si>
  <si>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</si>
  <si>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</si>
  <si>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</si>
  <si>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</si>
  <si>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</si>
  <si>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</si>
  <si>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</si>
  <si>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</si>
  <si>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</si>
  <si>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</si>
  <si>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</si>
  <si>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</si>
  <si>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</si>
  <si>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</si>
  <si>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</si>
  <si>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</si>
  <si>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</si>
  <si>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</si>
  <si>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</si>
  <si>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</si>
  <si>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</si>
  <si>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</si>
  <si>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</si>
  <si>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</si>
  <si>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</si>
  <si>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</si>
  <si>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</si>
  <si>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</si>
  <si>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</si>
  <si>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</si>
  <si>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</si>
  <si>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</si>
  <si>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</si>
  <si>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</si>
  <si>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</si>
  <si>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</si>
  <si>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</si>
  <si>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</si>
  <si>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</si>
  <si>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</si>
  <si>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</si>
  <si>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</si>
  <si>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</si>
  <si>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</si>
  <si>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</si>
  <si>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</si>
  <si>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</si>
  <si>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</si>
  <si>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</si>
  <si>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</si>
  <si>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</si>
  <si>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</si>
  <si>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</si>
  <si>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</si>
  <si>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</si>
  <si>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</si>
  <si>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</si>
  <si>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</si>
  <si>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</si>
  <si>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</si>
  <si>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</si>
  <si>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</si>
  <si>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</si>
  <si>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</si>
  <si>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</si>
  <si>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</si>
  <si>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</si>
  <si>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</si>
  <si>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</si>
  <si>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</si>
  <si>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</si>
  <si>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</si>
  <si>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</si>
  <si>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</si>
  <si>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</si>
  <si>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</si>
  <si>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</si>
  <si>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</si>
  <si>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</si>
  <si>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</si>
  <si>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</si>
  <si>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</si>
  <si>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</si>
  <si>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</si>
  <si>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</si>
  <si>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</si>
  <si>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</si>
  <si>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</si>
  <si>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</si>
  <si>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</si>
  <si>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</si>
  <si>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</si>
  <si>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</si>
  <si>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</si>
  <si>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</si>
  <si>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</si>
  <si>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</si>
  <si>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</si>
  <si>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</si>
  <si>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</si>
  <si>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</si>
  <si>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</si>
  <si>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</si>
  <si>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</si>
  <si>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</si>
  <si>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</si>
  <si>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</si>
  <si>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</si>
  <si>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</si>
  <si>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</si>
  <si>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</si>
  <si>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</si>
  <si>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</si>
  <si>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</si>
  <si>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</si>
  <si>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</si>
  <si>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</si>
  <si>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</si>
  <si>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</si>
  <si>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</si>
  <si>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</si>
  <si>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</si>
  <si>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</si>
  <si>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</si>
  <si>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</si>
  <si>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</si>
  <si>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</si>
  <si>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</si>
  <si>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</si>
  <si>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</si>
  <si>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</si>
  <si>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</si>
  <si>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</si>
  <si>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</si>
  <si>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</si>
  <si>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</si>
  <si>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</si>
  <si>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</si>
  <si>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</si>
  <si>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</si>
  <si>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</si>
  <si>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</si>
  <si>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</si>
  <si>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</si>
  <si>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</si>
  <si>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</si>
  <si>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</si>
  <si>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</si>
  <si>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</si>
  <si>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</si>
  <si>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</si>
  <si>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</si>
  <si>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</si>
  <si>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</si>
  <si>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</si>
  <si>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</si>
  <si>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</si>
  <si>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</si>
  <si>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</si>
  <si>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</si>
  <si>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</si>
  <si>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</si>
  <si>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</si>
  <si>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</si>
  <si>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</si>
  <si>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</si>
  <si>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</si>
  <si>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</si>
  <si>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</si>
  <si>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</si>
  <si>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</si>
  <si>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</si>
  <si>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</si>
  <si>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</si>
  <si>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</si>
  <si>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</si>
  <si>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</si>
  <si>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</si>
  <si>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</si>
  <si>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</si>
  <si>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</si>
  <si>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</si>
  <si>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</si>
  <si>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</si>
  <si>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</si>
  <si>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</si>
  <si>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</si>
  <si>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</si>
  <si>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</si>
  <si>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</si>
  <si>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</si>
  <si>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</si>
  <si>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</si>
  <si>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</si>
  <si>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</si>
  <si>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</si>
  <si>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</si>
  <si>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</si>
  <si>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</si>
  <si>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</si>
  <si>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</si>
  <si>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</si>
  <si>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</si>
  <si>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</si>
  <si>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</si>
  <si>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</si>
  <si>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</si>
  <si>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</si>
  <si>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</si>
  <si>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</si>
  <si>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</si>
  <si>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</si>
  <si>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</si>
  <si>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</si>
  <si>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</si>
  <si>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</si>
  <si>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</si>
  <si>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</si>
  <si>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</si>
  <si>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</si>
  <si>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</si>
  <si>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</si>
  <si>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</si>
  <si>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</si>
  <si>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</si>
  <si>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</si>
  <si>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</si>
  <si>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</si>
  <si>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</si>
  <si>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</si>
  <si>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</si>
  <si>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</si>
  <si>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</si>
  <si>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</si>
  <si>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</si>
  <si>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</si>
  <si>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</si>
  <si>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</si>
  <si>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</si>
  <si>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</si>
  <si>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</si>
  <si>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</si>
  <si>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</si>
  <si>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</si>
  <si>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</si>
  <si>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</si>
  <si>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</si>
  <si>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</si>
  <si>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</si>
  <si>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</si>
  <si>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</si>
  <si>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</si>
  <si>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</si>
  <si>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</si>
  <si>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</si>
  <si>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</si>
  <si>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</si>
  <si>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</si>
  <si>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</si>
  <si>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</si>
  <si>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</si>
  <si>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</si>
  <si>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</si>
  <si>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</si>
  <si>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</si>
  <si>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</si>
  <si>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</si>
  <si>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</si>
  <si>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</si>
  <si>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</si>
  <si>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</si>
  <si>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</si>
  <si>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</si>
  <si>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</si>
  <si>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</si>
  <si>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</si>
  <si>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</si>
  <si>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</si>
  <si>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</si>
  <si>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</si>
  <si>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</si>
  <si>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</si>
  <si>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</si>
  <si>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</si>
  <si>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</si>
  <si>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</si>
  <si>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</si>
  <si>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</si>
  <si>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</si>
  <si>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</si>
  <si>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</si>
  <si>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</si>
  <si>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</si>
  <si>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</si>
  <si>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</si>
  <si>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</si>
  <si>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</si>
  <si>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</si>
  <si>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</si>
  <si>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</si>
  <si>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</si>
  <si>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</si>
  <si>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</si>
  <si>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</si>
  <si>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</si>
  <si>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</si>
  <si>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</si>
  <si>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</si>
  <si>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</si>
  <si>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</si>
  <si>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</si>
  <si>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</si>
  <si>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</si>
  <si>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</si>
  <si>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</si>
  <si>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</si>
  <si>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</si>
  <si>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</si>
  <si>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</si>
  <si>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</si>
  <si>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</si>
  <si>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</si>
  <si>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</si>
  <si>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</si>
  <si>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</si>
  <si>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</si>
  <si>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</si>
  <si>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</si>
  <si>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</si>
  <si>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</si>
  <si>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</si>
  <si>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</si>
  <si>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</si>
  <si>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</si>
  <si>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</si>
  <si>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</si>
  <si>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</si>
  <si>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</si>
  <si>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</si>
  <si>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</si>
  <si>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</si>
  <si>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</si>
  <si>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</si>
  <si>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</si>
  <si>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</si>
  <si>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</si>
  <si>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</si>
  <si>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</si>
  <si>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</si>
  <si>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</si>
  <si>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</si>
  <si>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</si>
  <si>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</si>
  <si>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</si>
  <si>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</si>
  <si>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</si>
  <si>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</si>
  <si>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</si>
  <si>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</si>
  <si>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</si>
  <si>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</si>
  <si>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</si>
  <si>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</si>
  <si>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</si>
  <si>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</si>
  <si>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</si>
  <si>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</si>
  <si>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</si>
  <si>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</si>
  <si>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</si>
  <si>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</si>
  <si>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</si>
  <si>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</si>
  <si>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</si>
  <si>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</si>
  <si>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</si>
  <si>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</si>
  <si>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</si>
  <si>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</si>
  <si>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</si>
  <si>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</si>
  <si>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</si>
  <si>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</si>
  <si>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</si>
  <si>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</si>
  <si>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</si>
  <si>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</si>
  <si>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</si>
  <si>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</si>
  <si>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</si>
  <si>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</si>
  <si>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</si>
  <si>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</si>
  <si>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</si>
  <si>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</si>
  <si>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</si>
  <si>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</si>
  <si>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</si>
  <si>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</si>
  <si>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</si>
  <si>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</si>
  <si>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</si>
  <si>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</si>
  <si>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</si>
  <si>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</si>
  <si>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</si>
  <si>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</si>
  <si>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</si>
  <si>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</si>
  <si>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</si>
  <si>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</si>
  <si>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</si>
  <si>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</si>
  <si>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</si>
  <si>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</si>
  <si>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</si>
  <si>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</si>
  <si>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</si>
  <si>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</si>
  <si>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</si>
  <si>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</si>
  <si>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</si>
  <si>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</si>
  <si>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</si>
  <si>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</si>
  <si>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</si>
  <si>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</si>
  <si>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</si>
  <si>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</si>
  <si>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</si>
  <si>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</si>
  <si>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</si>
  <si>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</si>
  <si>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</si>
  <si>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</si>
  <si>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</si>
  <si>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</si>
  <si>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</si>
  <si>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</si>
  <si>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</si>
  <si>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</si>
  <si>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</si>
  <si>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</si>
  <si>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</si>
  <si>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</si>
  <si>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</si>
  <si>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</si>
  <si>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</si>
  <si>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</si>
  <si>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</si>
  <si>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</si>
  <si>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</si>
  <si>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</si>
  <si>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</si>
  <si>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</si>
  <si>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</si>
  <si>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</si>
  <si>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</si>
  <si>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</si>
  <si>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</si>
  <si>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</si>
  <si>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</si>
  <si>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</si>
  <si>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</si>
  <si>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</si>
  <si>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</si>
  <si>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</si>
  <si>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</si>
  <si>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</si>
  <si>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</si>
  <si>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</si>
  <si>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</si>
  <si>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</si>
  <si>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</si>
  <si>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</si>
  <si>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</si>
  <si>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</si>
  <si>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</si>
  <si>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</si>
  <si>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</si>
  <si>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</si>
  <si>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</si>
  <si>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</si>
  <si>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</si>
  <si>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</si>
  <si>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</si>
  <si>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</si>
  <si>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</si>
  <si>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</si>
  <si>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</si>
  <si>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</si>
  <si>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</si>
  <si>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</si>
  <si>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</si>
  <si>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</si>
  <si>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</si>
  <si>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</si>
  <si>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</si>
  <si>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</si>
  <si>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</si>
  <si>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</si>
  <si>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</si>
  <si>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</si>
  <si>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</si>
  <si>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</si>
  <si>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</si>
  <si>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</si>
  <si>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</si>
  <si>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</si>
  <si>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</si>
  <si>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</si>
  <si>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</si>
  <si>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</si>
  <si>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</si>
  <si>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</si>
  <si>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</si>
  <si>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</si>
  <si>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</si>
  <si>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</si>
  <si>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</si>
  <si>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</si>
  <si>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</si>
  <si>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</si>
  <si>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</si>
  <si>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</si>
  <si>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</si>
  <si>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</si>
  <si>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</si>
  <si>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</si>
  <si>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</si>
  <si>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</si>
  <si>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</si>
  <si>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</si>
  <si>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</si>
  <si>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</si>
  <si>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</si>
  <si>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</si>
  <si>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</si>
  <si>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</si>
  <si>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</si>
  <si>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</si>
  <si>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</si>
  <si>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</si>
  <si>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</si>
  <si>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</si>
  <si>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</si>
  <si>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</si>
  <si>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</si>
  <si>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</si>
  <si>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</si>
  <si>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</si>
  <si>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</si>
  <si>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</si>
  <si>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</si>
  <si>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</si>
  <si>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</si>
  <si>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</si>
  <si>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</si>
  <si>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</si>
  <si>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</si>
  <si>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</si>
  <si>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</si>
  <si>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</si>
  <si>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</si>
  <si>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</si>
  <si>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</si>
  <si>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</si>
  <si>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</si>
  <si>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</si>
  <si>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</si>
  <si>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</si>
  <si>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</si>
  <si>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</si>
  <si>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</si>
  <si>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</si>
  <si>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</si>
  <si>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</si>
  <si>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</si>
  <si>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</si>
  <si>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</si>
  <si>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</si>
  <si>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</si>
  <si>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</si>
  <si>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</si>
  <si>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</si>
  <si>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</si>
  <si>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</si>
  <si>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</si>
  <si>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</si>
  <si>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</si>
  <si>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</si>
  <si>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</si>
  <si>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</si>
  <si>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</si>
  <si>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</si>
  <si>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</si>
  <si>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</si>
  <si>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</si>
  <si>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</si>
  <si>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</si>
  <si>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</si>
  <si>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</si>
  <si>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</si>
  <si>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</si>
  <si>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</si>
  <si>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</si>
  <si>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</si>
  <si>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</si>
  <si>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</si>
  <si>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</si>
  <si>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</si>
  <si>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</si>
  <si>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</si>
  <si>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</si>
  <si>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</si>
  <si>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</si>
  <si>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</si>
  <si>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</si>
  <si>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</si>
  <si>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</si>
  <si>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</si>
  <si>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</si>
  <si>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</si>
  <si>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</si>
  <si>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</si>
  <si>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</si>
  <si>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</si>
  <si>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</si>
  <si>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</si>
  <si>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</si>
  <si>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</si>
  <si>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</si>
  <si>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</si>
  <si>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</si>
  <si>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</si>
  <si>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</si>
  <si>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</si>
  <si>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</si>
  <si>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</si>
  <si>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</si>
  <si>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</si>
  <si>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</si>
  <si>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</si>
  <si>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</si>
  <si>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</si>
  <si>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</si>
  <si>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</si>
  <si>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</si>
  <si>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</si>
  <si>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</si>
  <si>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</si>
  <si>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</si>
  <si>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</si>
  <si>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</si>
  <si>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</si>
  <si>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</si>
  <si>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</si>
  <si>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</si>
  <si>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</si>
  <si>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</si>
  <si>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</si>
  <si>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</si>
  <si>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</si>
  <si>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</si>
  <si>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</si>
  <si>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</si>
  <si>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</si>
  <si>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</si>
  <si>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</si>
  <si>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</si>
  <si>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</si>
  <si>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</si>
  <si>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</si>
  <si>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</si>
  <si>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</si>
  <si>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</si>
  <si>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</si>
  <si>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</si>
  <si>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</si>
  <si>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</si>
  <si>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</si>
  <si>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</si>
  <si>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</si>
  <si>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</si>
  <si>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</si>
  <si>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</si>
  <si>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</si>
  <si>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</si>
  <si>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</si>
  <si>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</si>
  <si>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</si>
  <si>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</si>
  <si>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</si>
  <si>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</si>
  <si>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</si>
  <si>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</si>
  <si>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</si>
  <si>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</si>
  <si>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</si>
  <si>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</si>
  <si>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</si>
  <si>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</si>
  <si>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</si>
  <si>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</si>
  <si>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</si>
  <si>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</si>
  <si>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</si>
  <si>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</si>
  <si>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</si>
  <si>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</si>
  <si>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</si>
  <si>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</si>
  <si>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</si>
  <si>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</si>
  <si>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</si>
  <si>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</si>
  <si>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</si>
  <si>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</si>
  <si>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</si>
  <si>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</si>
  <si>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</si>
  <si>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</si>
  <si>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</si>
  <si>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</si>
  <si>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</si>
  <si>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</si>
  <si>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</si>
  <si>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</si>
  <si>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</si>
  <si>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</si>
  <si>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</si>
  <si>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</si>
  <si>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</si>
  <si>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</si>
  <si>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</si>
  <si>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</si>
  <si>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</si>
  <si>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</si>
  <si>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</si>
  <si>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</si>
  <si>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</si>
  <si>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</si>
  <si>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</si>
  <si>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</si>
  <si>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</si>
  <si>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</si>
  <si>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</si>
  <si>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</si>
  <si>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</si>
  <si>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</si>
  <si>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</si>
  <si>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</si>
  <si>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</si>
  <si>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</si>
  <si>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</si>
  <si>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</si>
  <si>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</si>
  <si>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</si>
  <si>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</si>
  <si>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</si>
  <si>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</si>
  <si>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</si>
  <si>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</si>
  <si>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</si>
  <si>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</si>
  <si>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</si>
  <si>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</si>
  <si>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</si>
  <si>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</si>
  <si>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</si>
  <si>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</si>
  <si>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</si>
  <si>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</si>
  <si>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</si>
  <si>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</si>
  <si>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</si>
  <si>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</si>
  <si>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</si>
  <si>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</si>
  <si>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</si>
  <si>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</si>
  <si>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</si>
  <si>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</si>
  <si>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</si>
  <si>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</si>
  <si>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</si>
  <si>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</si>
  <si>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</si>
  <si>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</si>
  <si>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</si>
  <si>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</si>
  <si>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</si>
  <si>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</si>
  <si>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</si>
  <si>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</si>
  <si>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</si>
  <si>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</si>
  <si>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</si>
  <si>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</si>
  <si>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</si>
  <si>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</si>
  <si>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</si>
  <si>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</si>
  <si>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</si>
  <si>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</si>
  <si>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</si>
  <si>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</si>
  <si>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</si>
  <si>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</si>
  <si>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</si>
  <si>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</si>
  <si>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</si>
  <si>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</si>
  <si>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</si>
  <si>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</si>
  <si>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</si>
  <si>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</si>
  <si>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</si>
  <si>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</si>
  <si>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</si>
  <si>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</si>
  <si>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</si>
  <si>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</si>
  <si>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</si>
  <si>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</si>
  <si>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</si>
  <si>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</si>
  <si>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</si>
  <si>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</si>
  <si>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</si>
  <si>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</si>
  <si>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</si>
  <si>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</si>
  <si>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</si>
  <si>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</si>
  <si>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</si>
  <si>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</si>
  <si>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</si>
  <si>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</si>
  <si>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</si>
  <si>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</si>
  <si>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</si>
  <si>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</si>
  <si>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</si>
  <si>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</si>
  <si>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</si>
  <si>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</si>
  <si>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</si>
  <si>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</si>
  <si>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</si>
  <si>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</si>
  <si>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</si>
  <si>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</si>
  <si>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</si>
  <si>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</si>
  <si>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</si>
  <si>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</si>
  <si>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</si>
  <si>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</si>
  <si>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</si>
  <si>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</si>
  <si>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</si>
  <si>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</si>
  <si>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</si>
  <si>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</si>
  <si>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</si>
  <si>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</si>
  <si>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</si>
  <si>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</si>
  <si>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</si>
  <si>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</si>
  <si>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</si>
  <si>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</si>
  <si>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</si>
  <si>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</si>
  <si>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</si>
  <si>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</si>
  <si>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</si>
  <si>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</si>
  <si>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</si>
  <si>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</si>
  <si>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</si>
  <si>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</si>
  <si>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</si>
  <si>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</si>
  <si>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</si>
  <si>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</si>
  <si>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</si>
  <si>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</si>
  <si>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</si>
  <si>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</si>
  <si>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</si>
  <si>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</si>
  <si>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</si>
  <si>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</si>
  <si>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</si>
  <si>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</si>
  <si>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</si>
  <si>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</si>
  <si>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</si>
  <si>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</si>
  <si>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</si>
  <si>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</si>
  <si>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</si>
  <si>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</si>
  <si>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</si>
  <si>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</si>
  <si>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</si>
  <si>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</si>
  <si>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</si>
  <si>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</si>
  <si>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</si>
  <si>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</si>
  <si>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</si>
  <si>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</si>
  <si>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</si>
  <si>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</si>
  <si>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</si>
  <si>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</si>
  <si>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</si>
  <si>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</si>
  <si>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</si>
  <si>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</si>
  <si>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</si>
  <si>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</si>
  <si>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</si>
  <si>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</si>
  <si>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</si>
  <si>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</si>
  <si>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</si>
  <si>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</si>
  <si>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</si>
  <si>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</si>
  <si>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</si>
  <si>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</si>
  <si>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</si>
  <si>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</si>
  <si>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</si>
  <si>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</si>
  <si>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</si>
  <si>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</si>
  <si>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</si>
  <si>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</si>
  <si>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</si>
  <si>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</si>
  <si>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</si>
  <si>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</si>
  <si>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</si>
  <si>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</si>
  <si>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</si>
  <si>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</si>
  <si>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</si>
  <si>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</si>
  <si>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</si>
  <si>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</si>
  <si>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</si>
  <si>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</si>
  <si>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</si>
  <si>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</si>
  <si>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</si>
  <si>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</si>
  <si>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</si>
  <si>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</si>
  <si>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</si>
  <si>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</si>
  <si>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</si>
  <si>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</si>
  <si>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</si>
  <si>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</si>
  <si>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</si>
  <si>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</si>
  <si>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</si>
  <si>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</si>
  <si>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</si>
  <si>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</si>
  <si>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</si>
  <si>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</si>
  <si>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</si>
  <si>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</si>
  <si>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</si>
  <si>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</si>
  <si>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</si>
  <si>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</si>
  <si>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</si>
  <si>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</si>
  <si>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</si>
  <si>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</si>
  <si>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</si>
  <si>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</si>
  <si>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</si>
  <si>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</si>
  <si>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</si>
  <si>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</si>
  <si>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</si>
  <si>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</si>
  <si>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</si>
  <si>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</si>
  <si>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</si>
  <si>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</si>
  <si>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</si>
  <si>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</si>
  <si>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</si>
  <si>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</si>
  <si>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</si>
  <si>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</si>
  <si>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</si>
  <si>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</si>
  <si>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</si>
  <si>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</si>
  <si>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</si>
  <si>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</si>
  <si>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</si>
  <si>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</si>
  <si>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</si>
  <si>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</si>
  <si>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</si>
  <si>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</si>
  <si>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</si>
  <si>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</si>
  <si>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</si>
  <si>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</si>
  <si>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</si>
  <si>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</si>
  <si>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</si>
  <si>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</si>
  <si>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</si>
  <si>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</si>
  <si>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</si>
  <si>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</si>
  <si>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</si>
  <si>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</si>
  <si>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</si>
  <si>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</si>
  <si>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</si>
  <si>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</si>
  <si>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</si>
  <si>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</si>
  <si>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</si>
  <si>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</si>
  <si>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</si>
  <si>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</si>
  <si>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</si>
  <si>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</si>
  <si>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</si>
  <si>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</si>
  <si>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</si>
  <si>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</si>
  <si>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</si>
  <si>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</si>
  <si>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</si>
  <si>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</si>
  <si>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</si>
  <si>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</si>
  <si>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</si>
  <si>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</si>
  <si>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</si>
  <si>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</si>
  <si>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</si>
  <si>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</si>
  <si>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</si>
  <si>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</si>
  <si>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</si>
  <si>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</si>
  <si>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</si>
  <si>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</si>
  <si>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</si>
  <si>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</si>
  <si>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</si>
  <si>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</si>
  <si>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</si>
  <si>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</si>
  <si>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</si>
  <si>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</si>
  <si>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</si>
  <si>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</si>
  <si>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</si>
  <si>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</si>
  <si>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</si>
  <si>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</si>
  <si>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</si>
  <si>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</si>
  <si>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</si>
  <si>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</si>
  <si>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</si>
  <si>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</si>
  <si>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</si>
  <si>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</si>
  <si>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</si>
  <si>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</si>
  <si>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</si>
  <si>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</si>
  <si>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</si>
  <si>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</si>
  <si>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</si>
  <si>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</si>
  <si>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</si>
  <si>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</si>
  <si>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</si>
  <si>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</si>
  <si>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</si>
  <si>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</si>
  <si>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</si>
  <si>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</si>
  <si>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</si>
  <si>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</si>
  <si>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</si>
  <si>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</si>
  <si>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</si>
  <si>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</si>
  <si>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</si>
  <si>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</si>
  <si>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</si>
  <si>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</si>
  <si>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</si>
  <si>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</si>
  <si>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</si>
  <si>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</si>
  <si>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</si>
  <si>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</si>
  <si>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</si>
  <si>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</si>
  <si>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</si>
  <si>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</si>
  <si>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</si>
  <si>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</si>
  <si>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</si>
  <si>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</si>
  <si>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</si>
  <si>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</si>
  <si>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</si>
  <si>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</si>
  <si>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</si>
  <si>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</si>
  <si>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</si>
  <si>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</si>
  <si>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</si>
  <si>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</si>
  <si>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</si>
  <si>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</si>
  <si>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</si>
  <si>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</si>
  <si>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</si>
  <si>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</si>
  <si>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</si>
  <si>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</si>
  <si>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</si>
  <si>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</si>
  <si>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</si>
  <si>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</si>
  <si>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</si>
  <si>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</si>
  <si>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</si>
  <si>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</si>
  <si>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</si>
  <si>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</si>
  <si>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</si>
  <si>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</si>
  <si>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</si>
  <si>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</si>
  <si>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</si>
  <si>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</si>
  <si>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</si>
  <si>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</si>
  <si>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</si>
  <si>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</si>
  <si>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</si>
  <si>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</si>
  <si>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</si>
  <si>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</si>
  <si>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</si>
  <si>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</si>
  <si>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</si>
  <si>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</si>
  <si>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</si>
  <si>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</si>
  <si>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</si>
  <si>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</si>
  <si>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</si>
  <si>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</si>
  <si>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</si>
  <si>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</si>
  <si>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</si>
  <si>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</si>
  <si>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</si>
  <si>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</si>
  <si>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</si>
  <si>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</si>
  <si>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</si>
  <si>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</si>
  <si>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</si>
  <si>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</si>
  <si>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</si>
  <si>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</si>
  <si>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</si>
  <si>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</si>
  <si>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</si>
  <si>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</si>
  <si>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</si>
  <si>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</si>
  <si>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</si>
  <si>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</si>
  <si>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</si>
  <si>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</si>
  <si>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</si>
  <si>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</si>
  <si>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</si>
  <si>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</si>
  <si>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</si>
  <si>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</si>
  <si>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</si>
  <si>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</si>
  <si>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</si>
  <si>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</si>
  <si>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</si>
  <si>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</si>
  <si>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</si>
  <si>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</si>
  <si>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</si>
  <si>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</si>
  <si>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</si>
  <si>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</si>
  <si>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</si>
  <si>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</si>
  <si>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</si>
  <si>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</si>
  <si>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</si>
  <si>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</si>
  <si>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</si>
  <si>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</si>
  <si>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</si>
  <si>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</si>
  <si>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</si>
  <si>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</si>
  <si>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</si>
  <si>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</si>
  <si>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</si>
  <si>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</si>
  <si>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</si>
  <si>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</si>
  <si>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</si>
  <si>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</si>
  <si>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</si>
  <si>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</si>
  <si>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</si>
  <si>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</si>
  <si>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</si>
  <si>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</si>
  <si>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</si>
  <si>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</si>
  <si>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</si>
  <si>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</si>
  <si>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</si>
  <si>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</si>
  <si>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</si>
  <si>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</si>
  <si>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</si>
  <si>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</si>
  <si>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</si>
  <si>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</si>
  <si>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</si>
  <si>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</si>
  <si>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</si>
  <si>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</si>
  <si>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</si>
  <si>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</si>
  <si>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</si>
  <si>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</si>
  <si>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</si>
  <si>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</si>
  <si>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</si>
  <si>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</si>
  <si>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</si>
  <si>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</si>
  <si>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</si>
  <si>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</si>
  <si>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</si>
  <si>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</si>
  <si>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</si>
  <si>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</si>
  <si>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</si>
  <si>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</si>
  <si>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</si>
  <si>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</si>
  <si>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</si>
  <si>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</si>
  <si>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</si>
  <si>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</si>
  <si>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</si>
  <si>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</si>
  <si>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</si>
  <si>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</si>
  <si>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</si>
  <si>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</si>
  <si>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</si>
  <si>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</si>
  <si>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</si>
  <si>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</si>
  <si>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</si>
  <si>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</si>
  <si>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</si>
  <si>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</si>
  <si>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</si>
  <si>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</si>
  <si>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</si>
  <si>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</si>
  <si>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</si>
  <si>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</si>
  <si>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</si>
  <si>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</si>
  <si>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</si>
  <si>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</si>
  <si>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</si>
  <si>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</si>
  <si>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</si>
  <si>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</si>
  <si>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</si>
  <si>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</si>
  <si>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</si>
  <si>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</si>
  <si>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</si>
  <si>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</si>
  <si>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</si>
  <si>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</si>
  <si>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</si>
  <si>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</si>
  <si>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</si>
  <si>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</si>
  <si>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</si>
  <si>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</si>
  <si>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</si>
  <si>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</si>
  <si>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</si>
  <si>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</si>
  <si>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</si>
  <si>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</si>
  <si>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</si>
  <si>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</si>
  <si>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</si>
  <si>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</si>
  <si>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</si>
  <si>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</si>
  <si>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</si>
  <si>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</si>
  <si>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</si>
  <si>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</si>
  <si>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</si>
  <si>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</si>
  <si>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</si>
  <si>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</si>
  <si>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</si>
  <si>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</si>
  <si>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</si>
  <si>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</si>
  <si>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</si>
  <si>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</si>
  <si>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</si>
  <si>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</si>
  <si>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</si>
  <si>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</si>
  <si>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</si>
  <si>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</si>
  <si>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</si>
  <si>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</si>
  <si>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</si>
  <si>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</si>
  <si>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</si>
  <si>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</si>
  <si>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</si>
  <si>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</si>
  <si>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</si>
  <si>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</si>
  <si>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</si>
  <si>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</si>
  <si>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</si>
  <si>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</si>
  <si>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</si>
  <si>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</si>
  <si>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</si>
  <si>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</si>
  <si>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</si>
  <si>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</si>
  <si>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</si>
  <si>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</si>
  <si>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</si>
  <si>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</si>
  <si>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</si>
  <si>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</si>
  <si>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</si>
  <si>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</si>
  <si>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</si>
  <si>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</si>
  <si>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</si>
  <si>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</si>
  <si>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</si>
  <si>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</si>
  <si>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</si>
  <si>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</si>
  <si>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</si>
  <si>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</si>
  <si>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</si>
  <si>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</si>
  <si>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</si>
  <si>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</si>
  <si>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</si>
  <si>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</si>
  <si>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</si>
  <si>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</si>
  <si>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</si>
  <si>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</si>
  <si>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</si>
  <si>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</si>
  <si>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</si>
  <si>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</si>
  <si>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</si>
  <si>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</si>
  <si>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</si>
  <si>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</si>
  <si>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</si>
  <si>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</si>
  <si>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</si>
  <si>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</si>
  <si>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</si>
  <si>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</si>
  <si>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</si>
  <si>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</si>
  <si>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</si>
  <si>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</si>
  <si>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</si>
  <si>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</si>
  <si>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</si>
  <si>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</si>
  <si>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</si>
  <si>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</si>
  <si>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</si>
  <si>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</si>
  <si>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</si>
  <si>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</si>
  <si>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</si>
  <si>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</si>
  <si>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</si>
  <si>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</si>
  <si>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</si>
  <si>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</si>
  <si>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</si>
  <si>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</si>
  <si>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</si>
  <si>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</si>
  <si>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</si>
  <si>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</si>
  <si>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</si>
  <si>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</si>
  <si>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</si>
  <si>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</si>
  <si>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</si>
  <si>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</si>
  <si>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</si>
  <si>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</si>
  <si>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</si>
  <si>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</si>
  <si>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</si>
  <si>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</si>
  <si>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</si>
  <si>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</si>
  <si>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</si>
  <si>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</si>
  <si>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</si>
  <si>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</si>
  <si>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</si>
  <si>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</si>
  <si>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</si>
  <si>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</si>
  <si>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</si>
  <si>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</si>
  <si>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</si>
  <si>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</si>
  <si>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</si>
  <si>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</si>
  <si>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</si>
  <si>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</si>
  <si>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</si>
  <si>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</si>
  <si>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</si>
  <si>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</si>
  <si>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</si>
  <si>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</si>
  <si>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</si>
  <si>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</si>
  <si>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</si>
  <si>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</si>
  <si>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</si>
  <si>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</si>
  <si>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</si>
  <si>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</si>
  <si>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</si>
  <si>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</si>
  <si>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</si>
  <si>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</si>
  <si>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</si>
  <si>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</si>
  <si>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</si>
  <si>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</si>
  <si>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</si>
  <si>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</si>
  <si>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</si>
  <si>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</si>
  <si>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</si>
  <si>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</si>
  <si>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</si>
  <si>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</si>
  <si>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</si>
  <si>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</si>
  <si>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</si>
  <si>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</si>
  <si>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</si>
  <si>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</si>
  <si>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</si>
  <si>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</si>
  <si>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</si>
  <si>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</si>
  <si>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</si>
  <si>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</si>
  <si>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</si>
  <si>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</si>
  <si>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</si>
  <si>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</si>
  <si>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</si>
  <si>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</si>
  <si>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</si>
  <si>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</si>
  <si>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</si>
  <si>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</si>
  <si>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</si>
  <si>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</si>
  <si>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</si>
  <si>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</si>
  <si>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</si>
  <si>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</si>
  <si>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</si>
  <si>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</si>
  <si>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</si>
  <si>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</si>
  <si>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</si>
  <si>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</si>
  <si>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</si>
  <si>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</si>
  <si>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</si>
  <si>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</si>
  <si>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</si>
  <si>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</si>
  <si>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</si>
  <si>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</si>
  <si>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</si>
  <si>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</si>
  <si>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</si>
  <si>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</si>
  <si>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</si>
  <si>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</si>
  <si>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</si>
  <si>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</si>
  <si>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</si>
  <si>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</si>
  <si>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</si>
  <si>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</si>
  <si>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</si>
  <si>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</si>
  <si>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</si>
  <si>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</si>
  <si>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</si>
  <si>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</si>
  <si>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</si>
  <si>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</si>
  <si>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</si>
  <si>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</si>
  <si>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</si>
  <si>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</si>
  <si>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</si>
  <si>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</si>
  <si>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</si>
  <si>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</si>
  <si>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</si>
  <si>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</si>
  <si>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</si>
  <si>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</si>
  <si>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</si>
  <si>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</si>
  <si>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</si>
  <si>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</si>
  <si>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</si>
  <si>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</si>
  <si>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</si>
  <si>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</si>
  <si>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</si>
  <si>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</si>
  <si>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</si>
  <si>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</si>
  <si>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</si>
  <si>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</si>
  <si>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</si>
  <si>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</si>
  <si>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</si>
  <si>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</si>
  <si>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</si>
  <si>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</si>
  <si>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</si>
  <si>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</si>
  <si>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</si>
  <si>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</si>
  <si>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</si>
  <si>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</si>
  <si>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</si>
  <si>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</si>
  <si>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</si>
  <si>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</si>
  <si>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</si>
  <si>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</si>
  <si>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</si>
  <si>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</si>
  <si>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</si>
  <si>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</si>
  <si>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</si>
  <si>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</si>
  <si>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</si>
  <si>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</si>
  <si>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</si>
  <si>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</si>
  <si>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</si>
  <si>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</si>
  <si>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</si>
  <si>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</si>
  <si>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</si>
  <si>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</si>
  <si>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</si>
  <si>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</si>
  <si>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</si>
  <si>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</si>
  <si>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</si>
  <si>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</si>
  <si>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</si>
  <si>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</si>
  <si>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</si>
  <si>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</si>
  <si>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</si>
  <si>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</si>
  <si>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</si>
  <si>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</si>
  <si>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</si>
  <si>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</si>
  <si>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</si>
  <si>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</si>
  <si>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</si>
  <si>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</si>
  <si>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</si>
  <si>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</si>
  <si>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</si>
  <si>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</si>
  <si>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</si>
  <si>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</si>
  <si>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</si>
  <si>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</si>
  <si>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</si>
  <si>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</si>
  <si>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</si>
  <si>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</si>
  <si>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</si>
  <si>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</si>
  <si>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</si>
  <si>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</si>
  <si>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</si>
  <si>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</si>
  <si>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</si>
  <si>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</si>
  <si>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</si>
  <si>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</si>
  <si>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</si>
  <si>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</si>
  <si>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</si>
  <si>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</si>
  <si>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</si>
  <si>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</si>
  <si>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</si>
  <si>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</si>
  <si>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</si>
  <si>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</si>
  <si>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</si>
  <si>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</si>
  <si>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</si>
  <si>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</si>
  <si>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</si>
  <si>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</si>
  <si>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</si>
  <si>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</si>
  <si>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</si>
  <si>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</si>
  <si>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</si>
  <si>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</si>
  <si>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</si>
  <si>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</si>
  <si>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</si>
  <si>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</si>
  <si>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</si>
  <si>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</si>
  <si>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</si>
  <si>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</si>
  <si>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</si>
  <si>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</si>
  <si>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</si>
  <si>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</si>
  <si>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</si>
  <si>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</si>
  <si>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</si>
  <si>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</si>
  <si>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</si>
  <si>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</si>
  <si>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</si>
  <si>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</si>
  <si>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</si>
  <si>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</si>
  <si>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</si>
  <si>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</si>
  <si>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</si>
  <si>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</si>
  <si>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</si>
  <si>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</si>
  <si>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</si>
  <si>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</si>
  <si>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</si>
  <si>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</si>
  <si>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</si>
  <si>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</si>
  <si>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</si>
  <si>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</si>
  <si>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</si>
  <si>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</si>
  <si>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</si>
  <si>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</si>
  <si>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</si>
  <si>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</si>
  <si>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</si>
  <si>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</si>
  <si>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</si>
  <si>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</si>
  <si>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</si>
  <si>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</si>
  <si>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</si>
  <si>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</si>
  <si>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</si>
  <si>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</si>
  <si>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</si>
  <si>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</si>
  <si>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</si>
  <si>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</si>
  <si>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</si>
  <si>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</si>
  <si>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</si>
  <si>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</si>
  <si>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</si>
  <si>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</si>
  <si>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</si>
  <si>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</si>
  <si>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</si>
  <si>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</si>
  <si>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</si>
  <si>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</si>
  <si>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</si>
  <si>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</si>
  <si>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</si>
  <si>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</si>
  <si>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</si>
  <si>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</si>
  <si>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</si>
  <si>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</si>
  <si>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</si>
  <si>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</si>
  <si>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</si>
  <si>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</si>
  <si>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</si>
  <si>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</si>
  <si>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</si>
  <si>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</si>
  <si>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</si>
  <si>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</si>
  <si>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</si>
  <si>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</si>
  <si>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</si>
  <si>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</si>
  <si>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</si>
  <si>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</si>
  <si>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</si>
  <si>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</si>
  <si>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</si>
  <si>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</si>
  <si>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</si>
  <si>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</si>
  <si>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</si>
  <si>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</si>
  <si>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</si>
  <si>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</si>
  <si>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</si>
  <si>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</si>
  <si>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</si>
  <si>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</si>
  <si>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</si>
  <si>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</si>
  <si>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</si>
  <si>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</si>
  <si>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</si>
  <si>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</si>
  <si>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</si>
  <si>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</si>
  <si>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</si>
  <si>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</si>
  <si>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</si>
  <si>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</si>
  <si>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</si>
  <si>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</si>
  <si>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</si>
  <si>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</si>
  <si>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</si>
  <si>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</si>
  <si>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</si>
  <si>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</si>
  <si>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</si>
  <si>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</si>
  <si>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</si>
  <si>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</si>
  <si>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</si>
  <si>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</si>
  <si>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</si>
  <si>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</si>
  <si>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</si>
  <si>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</si>
  <si>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</si>
  <si>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</si>
  <si>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</si>
  <si>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</si>
  <si>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</si>
  <si>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</si>
  <si>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</si>
  <si>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</si>
  <si>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</si>
  <si>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</si>
  <si>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</si>
  <si>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</si>
  <si>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</si>
  <si>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</si>
  <si>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</si>
  <si>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</si>
  <si>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</si>
  <si>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</si>
  <si>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</si>
  <si>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</si>
  <si>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</si>
  <si>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</si>
  <si>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</si>
  <si>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</si>
  <si>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</si>
  <si>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</si>
  <si>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</si>
  <si>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</si>
  <si>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</si>
  <si>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</si>
  <si>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</si>
  <si>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</si>
  <si>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</si>
  <si>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</si>
  <si>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</si>
  <si>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</si>
  <si>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</si>
  <si>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</si>
  <si>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</si>
  <si>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</si>
  <si>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</si>
  <si>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</si>
  <si>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</si>
  <si>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</si>
  <si>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</si>
  <si>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</si>
  <si>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</si>
  <si>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</si>
  <si>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</si>
  <si>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</si>
  <si>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</si>
  <si>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</si>
  <si>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</si>
  <si>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</si>
  <si>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</si>
  <si>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</si>
  <si>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</si>
  <si>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</si>
  <si>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</si>
  <si>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</si>
  <si>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</si>
  <si>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</si>
  <si>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</si>
  <si>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</si>
  <si>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</si>
  <si>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</si>
  <si>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</si>
  <si>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</si>
  <si>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</si>
  <si>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</si>
  <si>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</si>
  <si>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</si>
  <si>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</si>
  <si>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</si>
  <si>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</si>
  <si>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</si>
  <si>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</si>
  <si>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</si>
  <si>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</si>
  <si>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</si>
  <si>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</si>
  <si>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</si>
  <si>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</si>
  <si>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</si>
  <si>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</si>
  <si>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</si>
  <si>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</si>
  <si>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</si>
  <si>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</si>
  <si>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</si>
  <si>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</si>
  <si>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</si>
  <si>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</si>
  <si>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</si>
  <si>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</si>
  <si>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</si>
  <si>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</si>
  <si>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</si>
  <si>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</si>
  <si>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</si>
  <si>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</si>
  <si>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</si>
  <si>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</si>
  <si>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</si>
  <si>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</si>
  <si>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</si>
  <si>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</si>
  <si>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</si>
  <si>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</si>
  <si>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</si>
  <si>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</si>
  <si>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</si>
  <si>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</si>
  <si>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</si>
  <si>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</si>
  <si>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</si>
  <si>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</si>
  <si>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</si>
  <si>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</si>
  <si>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</si>
  <si>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</si>
  <si>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</si>
  <si>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</si>
  <si>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</si>
  <si>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</si>
  <si>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</si>
  <si>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</si>
  <si>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</si>
  <si>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</si>
  <si>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</si>
  <si>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</si>
  <si>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</si>
  <si>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</si>
  <si>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</si>
  <si>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</si>
  <si>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</si>
  <si>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</si>
  <si>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</si>
  <si>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</si>
  <si>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</si>
  <si>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</si>
  <si>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</si>
  <si>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</si>
  <si>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</si>
  <si>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</si>
  <si>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</si>
  <si>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</si>
  <si>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</si>
  <si>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</si>
  <si>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</si>
  <si>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</si>
  <si>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</si>
  <si>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</si>
  <si>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</si>
  <si>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</si>
  <si>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</si>
  <si>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</si>
  <si>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</si>
  <si>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</si>
  <si>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</si>
  <si>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</si>
  <si>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</si>
  <si>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</si>
  <si>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</si>
  <si>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</si>
  <si>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</si>
  <si>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</si>
  <si>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</si>
  <si>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</si>
  <si>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</si>
  <si>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</si>
  <si>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</si>
  <si>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</si>
  <si>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</si>
  <si>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</si>
  <si>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</si>
  <si>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</si>
  <si>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</si>
  <si>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</si>
  <si>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</si>
  <si>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</si>
  <si>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</si>
  <si>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</si>
  <si>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</si>
  <si>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</si>
  <si>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</si>
  <si>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</si>
  <si>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</si>
  <si>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</si>
  <si>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</si>
  <si>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</si>
  <si>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</si>
  <si>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</si>
  <si>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</si>
  <si>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</si>
  <si>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</si>
  <si>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</si>
  <si>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</si>
  <si>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</si>
  <si>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</si>
  <si>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</si>
  <si>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</si>
  <si>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</si>
  <si>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</si>
  <si>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</si>
  <si>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</si>
  <si>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</si>
  <si>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</si>
  <si>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</si>
  <si>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</si>
  <si>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</si>
  <si>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</si>
  <si>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</si>
  <si>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</si>
  <si>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</si>
  <si>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</si>
  <si>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</si>
  <si>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</si>
  <si>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</si>
  <si>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</si>
  <si>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</si>
  <si>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</si>
  <si>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</si>
  <si>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</si>
  <si>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</si>
  <si>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</si>
  <si>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</si>
  <si>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</si>
  <si>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</si>
  <si>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</si>
  <si>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</si>
  <si>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</si>
  <si>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</si>
  <si>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</si>
  <si>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</si>
  <si>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</si>
  <si>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</si>
  <si>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</si>
  <si>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</si>
  <si>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</si>
  <si>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</si>
  <si>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</si>
  <si>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</si>
  <si>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</si>
  <si>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</si>
  <si>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</si>
  <si>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</si>
  <si>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</si>
  <si>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</si>
  <si>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</si>
  <si>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</si>
  <si>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</si>
  <si>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</si>
  <si>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</si>
  <si>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</si>
  <si>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</si>
  <si>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</si>
  <si>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</si>
  <si>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</si>
  <si>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</si>
  <si>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</si>
  <si>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</si>
  <si>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</si>
  <si>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</si>
  <si>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</si>
  <si>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</si>
  <si>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</si>
  <si>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</si>
  <si>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</si>
  <si>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</si>
  <si>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</si>
  <si>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</si>
  <si>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</si>
  <si>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</si>
  <si>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</si>
  <si>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</si>
  <si>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</si>
  <si>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</si>
  <si>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</si>
  <si>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</si>
  <si>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</si>
  <si>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</si>
  <si>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</si>
  <si>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</si>
  <si>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</si>
  <si>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</si>
  <si>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</si>
  <si>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</si>
  <si>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</si>
  <si>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</si>
  <si>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</si>
  <si>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</si>
  <si>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</si>
  <si>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</si>
  <si>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</si>
  <si>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</si>
  <si>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</si>
  <si>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</si>
  <si>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</si>
  <si>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</si>
  <si>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</si>
  <si>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</si>
  <si>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</si>
  <si>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</si>
  <si>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</si>
  <si>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</si>
  <si>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</si>
  <si>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</si>
  <si>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</si>
  <si>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</si>
  <si>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</si>
  <si>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</si>
  <si>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</si>
  <si>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</si>
  <si>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</si>
  <si>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</si>
  <si>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</si>
  <si>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</si>
  <si>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</si>
  <si>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</si>
  <si>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</si>
  <si>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</si>
  <si>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</si>
  <si>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</si>
  <si>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</si>
  <si>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</si>
  <si>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</si>
  <si>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</si>
  <si>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</si>
  <si>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</si>
  <si>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</si>
  <si>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</si>
  <si>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</si>
  <si>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</si>
  <si>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</si>
  <si>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</si>
  <si>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</si>
  <si>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</si>
  <si>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</si>
  <si>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</si>
  <si>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</si>
  <si>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</si>
  <si>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</si>
  <si>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</si>
  <si>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</si>
  <si>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</si>
  <si>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</si>
  <si>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</si>
  <si>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</si>
  <si>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</si>
  <si>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</si>
  <si>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</si>
  <si>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</si>
  <si>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</si>
  <si>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</si>
  <si>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</si>
  <si>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</si>
  <si>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</si>
  <si>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</si>
  <si>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</si>
  <si>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</si>
  <si>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</si>
  <si>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</si>
  <si>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</si>
  <si>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</si>
  <si>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</si>
  <si>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</si>
  <si>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</si>
  <si>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</si>
  <si>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</si>
  <si>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</si>
  <si>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</si>
  <si>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</si>
  <si>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</si>
  <si>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</si>
  <si>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</si>
  <si>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</si>
  <si>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</si>
  <si>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</si>
  <si>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</si>
  <si>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</si>
  <si>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</si>
  <si>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</si>
  <si>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</si>
  <si>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</si>
  <si>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</si>
  <si>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</si>
  <si>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</si>
  <si>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</si>
  <si>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</si>
  <si>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</si>
  <si>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</si>
  <si>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</si>
  <si>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</si>
  <si>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</si>
  <si>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</si>
  <si>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</si>
  <si>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</si>
  <si>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</si>
  <si>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</si>
  <si>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</si>
  <si>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</si>
  <si>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</si>
  <si>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</si>
  <si>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</si>
  <si>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</si>
  <si>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</si>
  <si>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</si>
  <si>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</si>
  <si>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</si>
  <si>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</si>
  <si>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</si>
  <si>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</si>
  <si>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</si>
  <si>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</si>
  <si>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</si>
  <si>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</si>
  <si>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</si>
  <si>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</si>
  <si>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</si>
  <si>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</si>
  <si>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</si>
  <si>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</si>
  <si>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</si>
  <si>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</si>
  <si>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</si>
  <si>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</si>
  <si>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</si>
  <si>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</si>
  <si>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</si>
  <si>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</si>
  <si>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</si>
  <si>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</si>
  <si>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</si>
  <si>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</si>
  <si>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</si>
  <si>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</si>
  <si>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</si>
  <si>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</si>
  <si>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</si>
  <si>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</si>
  <si>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</si>
  <si>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</si>
  <si>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</si>
  <si>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</si>
  <si>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</si>
  <si>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</si>
  <si>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</si>
  <si>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</si>
  <si>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</si>
  <si>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</si>
  <si>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</si>
  <si>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</si>
  <si>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</si>
  <si>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</si>
  <si>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</si>
  <si>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</si>
  <si>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</si>
  <si>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</si>
  <si>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</si>
  <si>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</si>
  <si>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</si>
  <si>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</si>
  <si>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</si>
  <si>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</si>
  <si>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</si>
  <si>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</si>
  <si>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</si>
  <si>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</si>
  <si>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</si>
  <si>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</si>
  <si>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</si>
  <si>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</si>
  <si>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</si>
  <si>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</si>
  <si>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</si>
  <si>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</si>
  <si>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</si>
  <si>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</si>
  <si>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</si>
  <si>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</si>
  <si>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</si>
  <si>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</si>
  <si>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</si>
  <si>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</si>
  <si>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</si>
  <si>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</si>
  <si>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</si>
  <si>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</si>
  <si>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</si>
  <si>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</si>
  <si>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</si>
  <si>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</si>
  <si>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</si>
  <si>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</si>
  <si>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</si>
  <si>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</si>
  <si>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</si>
  <si>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</si>
  <si>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</si>
  <si>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</si>
  <si>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</si>
  <si>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</si>
  <si>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</si>
  <si>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</si>
  <si>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</si>
  <si>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</si>
  <si>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</si>
  <si>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</si>
  <si>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</si>
  <si>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</si>
  <si>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</si>
  <si>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</si>
  <si>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</si>
  <si>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</si>
  <si>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</si>
  <si>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</si>
  <si>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</si>
  <si>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</si>
  <si>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</si>
  <si>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</si>
  <si>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</si>
  <si>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</si>
  <si>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</si>
  <si>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</si>
  <si>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</si>
  <si>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</si>
  <si>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</si>
  <si>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</si>
  <si>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</si>
  <si>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</si>
  <si>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</si>
  <si>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</si>
  <si>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</si>
  <si>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</si>
  <si>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</si>
  <si>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</si>
  <si>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</si>
  <si>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</si>
  <si>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</si>
  <si>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</si>
  <si>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</si>
  <si>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</si>
  <si>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</si>
  <si>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</si>
  <si>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</si>
  <si>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</si>
  <si>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</si>
  <si>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</si>
  <si>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</si>
  <si>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</si>
  <si>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</si>
  <si>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</si>
  <si>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</si>
  <si>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</si>
  <si>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</si>
  <si>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</si>
  <si>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</si>
  <si>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</si>
  <si>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</si>
  <si>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</si>
  <si>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</si>
  <si>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</si>
  <si>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</si>
  <si>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</si>
  <si>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</si>
  <si>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</si>
  <si>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</si>
  <si>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</si>
  <si>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</si>
  <si>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</si>
  <si>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</si>
  <si>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</si>
  <si>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</si>
  <si>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</si>
  <si>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</si>
  <si>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</si>
  <si>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</si>
  <si>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</si>
  <si>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</si>
  <si>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</si>
  <si>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</si>
  <si>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</si>
  <si>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</si>
  <si>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</si>
  <si>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</si>
  <si>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</si>
  <si>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</si>
  <si>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</si>
  <si>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</si>
  <si>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</si>
  <si>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</si>
  <si>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</si>
  <si>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</si>
  <si>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</si>
  <si>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</si>
  <si>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</si>
  <si>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</si>
  <si>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</si>
  <si>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</si>
  <si>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</si>
  <si>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</si>
  <si>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</si>
  <si>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</si>
  <si>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</si>
  <si>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</si>
  <si>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</si>
  <si>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</si>
  <si>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</si>
  <si>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</si>
  <si>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</si>
  <si>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</si>
  <si>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</si>
  <si>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</si>
  <si>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</si>
  <si>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</si>
  <si>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</si>
  <si>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</si>
  <si>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</si>
  <si>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</si>
  <si>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</si>
  <si>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</si>
  <si>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</si>
  <si>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</si>
  <si>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</si>
  <si>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</si>
  <si>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</si>
  <si>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</si>
  <si>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</si>
  <si>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</si>
  <si>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</si>
  <si>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</si>
  <si>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</si>
  <si>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</si>
  <si>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</si>
  <si>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</si>
  <si>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</si>
  <si>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</si>
  <si>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</si>
  <si>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</si>
  <si>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</si>
  <si>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</si>
  <si>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</si>
  <si>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</si>
  <si>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</si>
  <si>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</si>
  <si>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</si>
  <si>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</si>
  <si>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</si>
  <si>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</si>
  <si>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</si>
  <si>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</si>
  <si>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</si>
  <si>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</si>
  <si>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</si>
  <si>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</si>
  <si>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</si>
  <si>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</si>
  <si>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</si>
  <si>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</si>
  <si>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</si>
  <si>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</si>
  <si>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</si>
  <si>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</si>
  <si>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</si>
  <si>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</si>
  <si>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</si>
  <si>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</si>
  <si>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</si>
  <si>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</si>
  <si>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</si>
  <si>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</si>
  <si>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</si>
  <si>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</si>
  <si>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</si>
  <si>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</si>
  <si>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</si>
  <si>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</si>
  <si>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</si>
  <si>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</si>
  <si>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</si>
  <si>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</si>
  <si>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</si>
  <si>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</si>
  <si>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</si>
  <si>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</si>
  <si>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</si>
  <si>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</si>
  <si>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</si>
  <si>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</si>
  <si>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</si>
  <si>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</si>
  <si>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</si>
  <si>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</si>
  <si>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</si>
  <si>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</si>
  <si>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</si>
  <si>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</si>
  <si>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</si>
  <si>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</si>
  <si>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</si>
  <si>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</si>
  <si>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</si>
  <si>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</si>
  <si>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</si>
  <si>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</si>
  <si>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</si>
  <si>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</si>
  <si>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</si>
  <si>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</si>
  <si>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</si>
  <si>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</si>
  <si>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</si>
  <si>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</si>
  <si>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</si>
  <si>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</si>
  <si>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</si>
  <si>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</si>
  <si>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</si>
  <si>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</si>
  <si>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</si>
  <si>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</si>
  <si>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</si>
  <si>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</si>
  <si>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</si>
  <si>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</si>
  <si>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</si>
  <si>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</si>
  <si>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</si>
  <si>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</si>
  <si>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</si>
  <si>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</si>
  <si>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</si>
  <si>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</si>
  <si>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</si>
  <si>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</si>
  <si>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</si>
  <si>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</si>
  <si>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</si>
  <si>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</si>
  <si>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</si>
  <si>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</si>
  <si>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</si>
  <si>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</si>
  <si>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</si>
  <si>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</si>
  <si>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</si>
  <si>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</si>
  <si>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</si>
  <si>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</si>
  <si>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</si>
  <si>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</si>
  <si>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</si>
  <si>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</si>
  <si>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</si>
  <si>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</si>
  <si>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</si>
  <si>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</si>
  <si>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</si>
  <si>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</si>
  <si>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</si>
  <si>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</si>
  <si>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</si>
  <si>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</si>
  <si>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</si>
  <si>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</si>
  <si>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</si>
  <si>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</si>
  <si>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</si>
  <si>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</si>
  <si>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</si>
  <si>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</si>
  <si>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</si>
  <si>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</si>
  <si>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</si>
  <si>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</si>
  <si>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</si>
  <si>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</si>
  <si>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</si>
  <si>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</si>
  <si>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</si>
  <si>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</si>
  <si>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</si>
  <si>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</si>
  <si>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</si>
  <si>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</si>
  <si>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</si>
  <si>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</si>
  <si>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</si>
  <si>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</si>
  <si>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</si>
  <si>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</si>
  <si>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</si>
  <si>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</si>
  <si>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</si>
  <si>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</si>
  <si>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</si>
  <si>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</si>
  <si>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</si>
  <si>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</si>
  <si>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</si>
  <si>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</si>
  <si>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</si>
  <si>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</si>
  <si>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</si>
  <si>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</si>
  <si>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</si>
  <si>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</si>
  <si>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</si>
  <si>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</si>
  <si>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</si>
  <si>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</si>
  <si>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</si>
  <si>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</si>
  <si>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</si>
  <si>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</si>
  <si>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</si>
  <si>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</si>
  <si>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</si>
  <si>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</si>
  <si>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</si>
  <si>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</si>
  <si>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</si>
  <si>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</si>
  <si>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</si>
  <si>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</si>
  <si>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</si>
  <si>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</si>
  <si>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</si>
  <si>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</si>
  <si>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</si>
  <si>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</si>
  <si>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</si>
  <si>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</si>
  <si>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</si>
  <si>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</si>
  <si>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</si>
  <si>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</si>
  <si>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</si>
  <si>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</si>
  <si>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</si>
  <si>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</si>
  <si>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</si>
  <si>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</si>
  <si>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</si>
  <si>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</si>
  <si>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</si>
  <si>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</si>
  <si>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</si>
  <si>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</si>
  <si>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</si>
  <si>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</si>
  <si>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</si>
  <si>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</si>
  <si>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</si>
  <si>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</si>
  <si>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</si>
  <si>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</si>
  <si>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</si>
  <si>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</si>
  <si>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</si>
  <si>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</si>
  <si>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</si>
  <si>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</si>
  <si>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</si>
  <si>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</si>
  <si>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</si>
  <si>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</si>
  <si>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</si>
  <si>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</si>
  <si>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</si>
  <si>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</si>
  <si>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</si>
  <si>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</si>
  <si>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</si>
  <si>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</si>
  <si>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</si>
  <si>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</si>
  <si>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</si>
  <si>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</si>
  <si>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</si>
  <si>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</si>
  <si>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</si>
  <si>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</si>
  <si>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</si>
  <si>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</si>
  <si>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</si>
  <si>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</si>
  <si>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</si>
  <si>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</si>
  <si>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</si>
  <si>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</si>
  <si>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</si>
  <si>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</si>
  <si>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</si>
  <si>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</si>
  <si>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</si>
  <si>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</si>
  <si>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</si>
  <si>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</si>
  <si>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</si>
  <si>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</si>
  <si>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</si>
  <si>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</si>
  <si>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</si>
  <si>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</si>
  <si>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</si>
  <si>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</si>
  <si>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</si>
  <si>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</si>
  <si>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</si>
  <si>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</si>
  <si>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</si>
  <si>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</si>
  <si>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</si>
  <si>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</si>
  <si>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</si>
  <si>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</si>
  <si>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</si>
  <si>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</si>
  <si>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</si>
  <si>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</si>
  <si>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</si>
  <si>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</si>
  <si>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</si>
  <si>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</si>
  <si>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</si>
  <si>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</si>
  <si>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</si>
  <si>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</si>
  <si>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</si>
  <si>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</si>
  <si>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</si>
  <si>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</si>
  <si>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</si>
  <si>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</si>
  <si>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</si>
  <si>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</si>
  <si>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</si>
  <si>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</si>
  <si>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</si>
  <si>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</si>
  <si>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</si>
  <si>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</si>
  <si>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</si>
  <si>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</si>
  <si>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</si>
  <si>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</si>
  <si>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</si>
  <si>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</si>
  <si>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</si>
  <si>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</si>
  <si>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</si>
  <si>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</si>
  <si>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</si>
  <si>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</si>
  <si>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</si>
  <si>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</si>
  <si>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</si>
  <si>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</si>
  <si>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</si>
  <si>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</si>
  <si>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</si>
  <si>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</si>
  <si>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</si>
  <si>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</si>
  <si>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</si>
  <si>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</si>
  <si>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</si>
  <si>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</si>
  <si>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</si>
  <si>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</si>
  <si>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</si>
  <si>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</si>
  <si>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</si>
  <si>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</si>
  <si>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</si>
  <si>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</si>
  <si>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</si>
  <si>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</si>
  <si>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</si>
  <si>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</si>
  <si>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</si>
  <si>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</si>
  <si>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</si>
  <si>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</si>
  <si>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</si>
  <si>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</si>
  <si>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</si>
  <si>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</si>
  <si>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</si>
  <si>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</si>
  <si>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</si>
  <si>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</si>
  <si>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</si>
  <si>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</si>
  <si>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</si>
  <si>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</si>
  <si>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</si>
  <si>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</si>
  <si>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</si>
  <si>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</si>
  <si>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</si>
  <si>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</si>
  <si>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</si>
  <si>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</si>
  <si>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</si>
  <si>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</si>
  <si>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</si>
  <si>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</si>
  <si>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</si>
  <si>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</si>
  <si>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</si>
  <si>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</si>
  <si>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</si>
  <si>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</si>
  <si>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</si>
  <si>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</si>
  <si>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</si>
  <si>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</si>
  <si>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</si>
  <si>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</si>
  <si>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</si>
  <si>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</si>
  <si>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</si>
  <si>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</si>
  <si>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</si>
  <si>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</si>
  <si>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</si>
  <si>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</si>
  <si>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</si>
  <si>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</si>
  <si>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</si>
  <si>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</si>
  <si>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</si>
  <si>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</si>
  <si>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</si>
  <si>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</si>
  <si>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</si>
  <si>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</si>
  <si>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</si>
  <si>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</si>
  <si>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</si>
  <si>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</si>
  <si>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</si>
  <si>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</si>
  <si>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</si>
  <si>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</si>
  <si>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</si>
  <si>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</si>
  <si>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</si>
  <si>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</si>
  <si>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</si>
  <si>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</si>
  <si>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</si>
  <si>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</si>
  <si>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</si>
  <si>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</si>
  <si>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</si>
  <si>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</si>
  <si>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</si>
  <si>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</si>
  <si>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</si>
  <si>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</si>
  <si>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</si>
  <si>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</si>
  <si>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</si>
  <si>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</si>
  <si>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</si>
  <si>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</si>
  <si>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</si>
  <si>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</si>
  <si>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</si>
  <si>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</si>
  <si>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</si>
  <si>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</si>
  <si>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</si>
  <si>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</si>
  <si>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</si>
  <si>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</si>
  <si>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</si>
  <si>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</si>
  <si>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</si>
  <si>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</si>
  <si>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</si>
  <si>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</si>
  <si>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</si>
  <si>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</si>
  <si>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</si>
  <si>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</si>
  <si>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</si>
  <si>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</si>
  <si>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</si>
  <si>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</si>
  <si>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</si>
  <si>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</si>
  <si>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</si>
  <si>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</si>
  <si>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</si>
  <si>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</si>
  <si>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</si>
  <si>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</si>
  <si>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</si>
  <si>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</si>
  <si>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</si>
  <si>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</si>
  <si>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</si>
  <si>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</si>
  <si>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</si>
  <si>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</si>
  <si>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</si>
  <si>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</si>
  <si>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</si>
  <si>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</si>
  <si>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</si>
  <si>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</si>
  <si>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</si>
  <si>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</si>
  <si>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</si>
  <si>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</si>
  <si>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</si>
  <si>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</si>
  <si>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</si>
  <si>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</si>
  <si>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</si>
  <si>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</si>
  <si>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</si>
  <si>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</si>
  <si>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</si>
  <si>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</si>
  <si>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</si>
  <si>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</si>
  <si>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</si>
  <si>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</si>
  <si>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</si>
  <si>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</si>
  <si>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</si>
  <si>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</si>
  <si>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</si>
  <si>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</si>
  <si>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</si>
  <si>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</si>
  <si>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</si>
  <si>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</si>
  <si>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</si>
  <si>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</si>
  <si>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</si>
  <si>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</si>
  <si>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</si>
  <si>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</si>
  <si>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</si>
  <si>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</si>
  <si>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</si>
  <si>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</si>
  <si>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</si>
  <si>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</si>
  <si>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</si>
  <si>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</si>
  <si>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</si>
  <si>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</si>
  <si>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</si>
  <si>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</si>
  <si>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</si>
  <si>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</si>
  <si>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</si>
  <si>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</si>
  <si>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</si>
  <si>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</si>
  <si>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</si>
  <si>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</si>
  <si>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</si>
  <si>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</si>
  <si>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</si>
  <si>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</si>
  <si>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</si>
  <si>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</si>
  <si>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</si>
  <si>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</si>
  <si>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</si>
  <si>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</si>
  <si>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</si>
  <si>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</si>
  <si>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</si>
  <si>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</si>
  <si>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</si>
  <si>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</si>
  <si>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</si>
  <si>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</si>
  <si>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</si>
  <si>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</si>
  <si>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</si>
  <si>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</si>
  <si>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</si>
  <si>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</si>
  <si>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</si>
  <si>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</si>
  <si>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</si>
  <si>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</si>
  <si>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</si>
  <si>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</si>
  <si>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</si>
  <si>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</si>
  <si>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</si>
  <si>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</si>
  <si>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</si>
  <si>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</si>
  <si>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</si>
  <si>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</si>
  <si>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</si>
  <si>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</si>
  <si>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</si>
  <si>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</si>
  <si>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</si>
  <si>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</si>
  <si>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</si>
  <si>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</si>
  <si>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</si>
  <si>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</si>
  <si>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</si>
  <si>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</si>
  <si>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</si>
  <si>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</si>
  <si>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</si>
  <si>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</si>
  <si>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</si>
  <si>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</si>
  <si>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</si>
  <si>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</si>
  <si>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</si>
  <si>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</si>
  <si>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</si>
  <si>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</si>
  <si>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</si>
  <si>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</si>
  <si>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</si>
  <si>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</si>
  <si>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</si>
  <si>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</si>
  <si>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</si>
  <si>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</si>
  <si>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</si>
  <si>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</si>
  <si>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</si>
  <si>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</si>
  <si>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</si>
  <si>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</si>
  <si>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</si>
  <si>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</si>
  <si>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</si>
  <si>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</si>
  <si>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</si>
  <si>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</si>
  <si>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</si>
  <si>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</si>
  <si>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</si>
  <si>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</si>
  <si>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</si>
  <si>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</si>
  <si>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</si>
  <si>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</si>
  <si>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</si>
  <si>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</si>
  <si>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</si>
  <si>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</si>
  <si>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</si>
  <si>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</si>
  <si>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</si>
  <si>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</si>
  <si>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</si>
  <si>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</si>
  <si>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</si>
  <si>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</si>
  <si>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</si>
  <si>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</si>
  <si>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</si>
  <si>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</si>
  <si>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</si>
  <si>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</si>
  <si>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</si>
  <si>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</si>
  <si>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</si>
  <si>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</si>
  <si>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</si>
  <si>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</si>
  <si>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</si>
  <si>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</si>
  <si>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</si>
  <si>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</si>
  <si>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</si>
  <si>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</si>
  <si>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</si>
  <si>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</si>
  <si>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</si>
  <si>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</si>
  <si>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</si>
  <si>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</si>
  <si>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</si>
  <si>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</si>
  <si>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</si>
  <si>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</si>
  <si>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</si>
  <si>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</si>
  <si>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</si>
  <si>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</si>
  <si>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</si>
  <si>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</si>
  <si>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</si>
  <si>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</si>
  <si>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</si>
  <si>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</si>
  <si>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</si>
  <si>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</si>
  <si>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</si>
  <si>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</si>
  <si>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</si>
  <si>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</si>
  <si>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</si>
  <si>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</si>
  <si>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</si>
  <si>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</si>
  <si>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</si>
  <si>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</si>
  <si>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</si>
  <si>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</si>
  <si>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</si>
  <si>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</si>
  <si>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</si>
  <si>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</si>
  <si>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</si>
  <si>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</si>
  <si>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</si>
  <si>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</si>
  <si>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</si>
  <si>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</si>
  <si>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</si>
  <si>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</si>
  <si>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</si>
  <si>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</si>
  <si>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</si>
  <si>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</si>
  <si>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</si>
  <si>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</si>
  <si>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</si>
  <si>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</si>
  <si>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</si>
  <si>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</si>
  <si>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</si>
  <si>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</si>
  <si>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</si>
  <si>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</si>
  <si>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</si>
  <si>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</si>
  <si>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</si>
  <si>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</si>
  <si>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</si>
  <si>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</si>
  <si>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</si>
  <si>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</si>
  <si>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</si>
  <si>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</si>
  <si>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</si>
  <si>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</si>
  <si>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</si>
  <si>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</si>
  <si>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</si>
  <si>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</si>
  <si>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</si>
  <si>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</si>
  <si>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</si>
  <si>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</si>
  <si>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</si>
  <si>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</si>
  <si>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</si>
  <si>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</si>
  <si>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</si>
  <si>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</si>
  <si>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</si>
  <si>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</si>
  <si>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</si>
  <si>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</si>
  <si>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</si>
  <si>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</si>
  <si>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</si>
  <si>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</si>
  <si>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</si>
  <si>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</si>
  <si>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</si>
  <si>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</si>
  <si>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</si>
  <si>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</si>
  <si>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</si>
  <si>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</si>
  <si>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</si>
  <si>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</si>
  <si>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</si>
  <si>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</si>
  <si>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</si>
  <si>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</si>
  <si>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</si>
  <si>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</si>
  <si>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</si>
  <si>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</si>
  <si>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</si>
  <si>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</si>
  <si>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</si>
  <si>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</si>
  <si>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</si>
  <si>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</si>
  <si>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</si>
  <si>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</si>
  <si>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</si>
  <si>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</si>
  <si>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</si>
  <si>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</si>
  <si>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</si>
  <si>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</si>
  <si>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</si>
  <si>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</si>
  <si>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</si>
  <si>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</si>
  <si>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</si>
  <si>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</si>
  <si>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</si>
  <si>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</si>
  <si>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</si>
  <si>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</si>
  <si>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</si>
  <si>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</si>
  <si>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</si>
  <si>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</si>
  <si>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</si>
  <si>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</si>
  <si>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</si>
  <si>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</si>
  <si>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</si>
  <si>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</si>
  <si>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</si>
  <si>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</si>
  <si>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</si>
  <si>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</si>
  <si>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</si>
  <si>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</si>
  <si>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</si>
  <si>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</si>
  <si>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</si>
  <si>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</si>
  <si>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</si>
  <si>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</si>
  <si>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</si>
  <si>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</si>
  <si>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</si>
  <si>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</si>
  <si>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</si>
  <si>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</si>
  <si>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</si>
  <si>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</si>
  <si>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</si>
  <si>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</si>
  <si>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</si>
  <si>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</si>
  <si>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</si>
  <si>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</si>
  <si>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</si>
  <si>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</si>
  <si>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</si>
  <si>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</si>
  <si>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</si>
  <si>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</si>
  <si>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</si>
  <si>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</si>
  <si>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</si>
  <si>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</si>
  <si>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</si>
  <si>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</si>
  <si>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</si>
  <si>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</si>
  <si>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</si>
  <si>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</si>
  <si>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</si>
  <si>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</si>
  <si>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</si>
  <si>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</si>
  <si>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</si>
  <si>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</si>
  <si>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</si>
  <si>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</si>
  <si>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</si>
  <si>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</si>
  <si>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</si>
  <si>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</si>
  <si>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</si>
  <si>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</si>
  <si>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</si>
  <si>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</si>
  <si>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</si>
  <si>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</si>
  <si>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</si>
  <si>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</si>
  <si>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</si>
  <si>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</si>
  <si>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</si>
  <si>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</si>
  <si>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</si>
  <si>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</si>
  <si>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</si>
  <si>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</si>
  <si>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</si>
  <si>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</si>
  <si>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</si>
  <si>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</si>
  <si>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</si>
  <si>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</si>
  <si>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</si>
  <si>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</si>
  <si>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</si>
  <si>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</si>
  <si>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</si>
  <si>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</si>
  <si>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</si>
  <si>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</si>
  <si>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</si>
  <si>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</si>
  <si>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</si>
  <si>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</si>
  <si>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</si>
  <si>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</si>
  <si>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</si>
  <si>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</si>
  <si>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</si>
  <si>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</si>
  <si>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</si>
  <si>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</si>
  <si>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</si>
  <si>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</si>
  <si>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</si>
  <si>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</si>
  <si>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</si>
  <si>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</si>
  <si>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</si>
  <si>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</si>
  <si>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</si>
  <si>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</si>
  <si>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</si>
  <si>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</si>
  <si>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</si>
  <si>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</si>
  <si>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</si>
  <si>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</si>
  <si>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</si>
  <si>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</si>
  <si>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</si>
  <si>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</si>
  <si>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</si>
  <si>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</si>
  <si>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</si>
  <si>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</si>
  <si>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</si>
  <si>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</si>
  <si>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</si>
  <si>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</si>
  <si>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</si>
  <si>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</si>
  <si>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</si>
  <si>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</si>
  <si>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</si>
  <si>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</si>
  <si>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</si>
  <si>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</si>
  <si>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</si>
  <si>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</si>
  <si>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</si>
  <si>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</si>
  <si>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</si>
  <si>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</si>
  <si>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</si>
  <si>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</si>
  <si>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</si>
  <si>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</si>
  <si>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</si>
  <si>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</si>
  <si>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</si>
  <si>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</si>
  <si>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</si>
  <si>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</si>
  <si>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</si>
  <si>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</si>
  <si>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</si>
  <si>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</si>
  <si>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</si>
  <si>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</si>
  <si>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</si>
  <si>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</si>
  <si>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</si>
  <si>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</si>
  <si>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</si>
  <si>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</si>
  <si>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</si>
  <si>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</si>
  <si>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</si>
  <si>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</si>
  <si>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</si>
  <si>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</si>
  <si>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</si>
  <si>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</si>
  <si>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</si>
  <si>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</si>
  <si>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</si>
  <si>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</si>
  <si>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</si>
  <si>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</si>
  <si>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</si>
  <si>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</si>
  <si>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</si>
  <si>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</si>
  <si>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</si>
  <si>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</si>
  <si>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</si>
  <si>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</si>
  <si>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</si>
  <si>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</si>
  <si>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</si>
  <si>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</si>
  <si>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</si>
  <si>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</si>
  <si>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</si>
  <si>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</si>
  <si>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</si>
  <si>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</si>
  <si>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</si>
  <si>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</si>
  <si>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</si>
  <si>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</si>
  <si>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</si>
  <si>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</si>
  <si>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</si>
  <si>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</si>
  <si>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</si>
  <si>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</si>
  <si>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</si>
  <si>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</si>
  <si>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</si>
  <si>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</si>
  <si>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</si>
  <si>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</si>
  <si>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</si>
  <si>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</si>
  <si>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</si>
  <si>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</si>
  <si>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</si>
  <si>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</si>
  <si>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</si>
  <si>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</si>
  <si>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</si>
  <si>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</si>
  <si>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</si>
  <si>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</si>
  <si>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</si>
  <si>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</si>
  <si>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</si>
  <si>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</si>
  <si>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</si>
  <si>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</si>
  <si>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</si>
  <si>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</si>
  <si>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</si>
  <si>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</si>
  <si>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</si>
  <si>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</si>
  <si>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</si>
  <si>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</si>
  <si>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</si>
  <si>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</si>
  <si>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</si>
  <si>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</si>
  <si>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</si>
  <si>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</si>
  <si>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</si>
  <si>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</si>
  <si>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</si>
  <si>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</si>
  <si>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</si>
  <si>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</si>
  <si>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</si>
  <si>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</si>
  <si>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</si>
  <si>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</si>
  <si>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</si>
  <si>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</si>
  <si>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</si>
  <si>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</si>
  <si>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</si>
  <si>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</si>
  <si>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</si>
  <si>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</si>
  <si>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</si>
  <si>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</si>
  <si>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</si>
  <si>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</si>
  <si>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</si>
  <si>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</si>
  <si>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</si>
  <si>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</si>
  <si>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</si>
  <si>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</si>
  <si>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</si>
  <si>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</si>
  <si>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</si>
  <si>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</si>
  <si>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</si>
  <si>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</si>
  <si>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</si>
  <si>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</si>
  <si>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</si>
  <si>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</si>
  <si>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</si>
  <si>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</si>
  <si>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</si>
  <si>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</si>
  <si>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</si>
  <si>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</si>
  <si>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</si>
  <si>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</si>
  <si>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</si>
  <si>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</si>
  <si>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</si>
  <si>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</si>
  <si>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</si>
  <si>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</si>
  <si>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</si>
  <si>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</si>
  <si>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</si>
  <si>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</si>
  <si>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</si>
  <si>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</si>
  <si>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</si>
  <si>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</si>
  <si>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</si>
  <si>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</si>
  <si>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</si>
  <si>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</si>
  <si>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</si>
  <si>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</si>
  <si>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</si>
  <si>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</si>
  <si>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</si>
  <si>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</si>
  <si>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</si>
  <si>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</si>
  <si>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</si>
  <si>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</si>
  <si>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</si>
  <si>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</si>
  <si>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</si>
  <si>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</si>
  <si>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</si>
  <si>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</si>
  <si>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</si>
  <si>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</si>
  <si>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</si>
  <si>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</si>
  <si>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</si>
  <si>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</si>
  <si>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</si>
  <si>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</si>
  <si>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</si>
  <si>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</si>
  <si>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</si>
  <si>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</si>
  <si>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</si>
  <si>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</si>
  <si>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</si>
  <si>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</si>
  <si>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</si>
  <si>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</si>
  <si>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</si>
  <si>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</si>
  <si>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</si>
  <si>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</si>
  <si>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</si>
  <si>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</si>
  <si>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</si>
  <si>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</si>
  <si>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</si>
  <si>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</si>
  <si>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</si>
  <si>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</si>
  <si>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</si>
  <si>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</si>
  <si>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</si>
  <si>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</si>
  <si>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</si>
  <si>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</si>
  <si>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</si>
  <si>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</si>
  <si>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</si>
  <si>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</si>
  <si>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</si>
  <si>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</si>
  <si>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</si>
  <si>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</si>
  <si>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</si>
  <si>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</si>
  <si>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</si>
  <si>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</si>
  <si>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</si>
  <si>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</si>
  <si>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</si>
  <si>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</si>
  <si>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</si>
  <si>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</si>
  <si>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</si>
  <si>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</si>
  <si>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</si>
  <si>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</si>
  <si>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</si>
  <si>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</si>
  <si>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</si>
  <si>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</si>
  <si>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</si>
  <si>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</si>
  <si>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</si>
  <si>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</si>
  <si>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</si>
  <si>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</si>
  <si>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</si>
  <si>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</si>
  <si>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</si>
  <si>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</si>
  <si>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</si>
  <si>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</si>
  <si>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</si>
  <si>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</si>
  <si>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</si>
  <si>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</si>
  <si>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</si>
  <si>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</si>
  <si>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</si>
  <si>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</si>
  <si>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</si>
  <si>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</si>
  <si>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</si>
  <si>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</si>
  <si>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</si>
  <si>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</si>
  <si>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</si>
  <si>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</si>
  <si>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</si>
  <si>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</si>
  <si>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</si>
  <si>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</si>
  <si>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</si>
  <si>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</si>
  <si>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</si>
  <si>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</si>
  <si>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</si>
  <si>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</si>
  <si>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</si>
  <si>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</si>
  <si>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</si>
  <si>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</si>
  <si>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</si>
  <si>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</si>
  <si>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</si>
  <si>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</si>
  <si>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</si>
  <si>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</si>
  <si>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</si>
  <si>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</si>
  <si>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</si>
  <si>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</si>
  <si>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</si>
  <si>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</si>
  <si>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</si>
  <si>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</si>
  <si>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</si>
  <si>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</si>
  <si>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</si>
  <si>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</si>
  <si>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</si>
  <si>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</si>
  <si>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</si>
  <si>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</si>
  <si>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</si>
  <si>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</si>
  <si>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</si>
  <si>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</si>
  <si>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</si>
  <si>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</si>
  <si>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</si>
  <si>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</si>
  <si>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</si>
  <si>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</si>
  <si>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</si>
  <si>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</si>
  <si>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</si>
  <si>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</si>
  <si>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</si>
  <si>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</si>
  <si>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</si>
  <si>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</si>
  <si>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</si>
  <si>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</si>
  <si>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</si>
  <si>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</si>
  <si>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</si>
  <si>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</si>
  <si>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</si>
  <si>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</si>
  <si>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</si>
  <si>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</si>
  <si>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</si>
  <si>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</si>
  <si>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</si>
  <si>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</si>
  <si>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</si>
  <si>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</si>
  <si>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</si>
  <si>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</si>
  <si>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</si>
  <si>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</si>
  <si>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</si>
  <si>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</si>
  <si>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</si>
  <si>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</si>
  <si>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</si>
  <si>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</si>
  <si>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</si>
  <si>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</si>
  <si>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</si>
  <si>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</si>
  <si>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</si>
  <si>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</si>
  <si>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</si>
  <si>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</si>
  <si>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</si>
  <si>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</si>
  <si>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</si>
  <si>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</si>
  <si>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</si>
  <si>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</si>
  <si>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</si>
  <si>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</si>
  <si>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</si>
  <si>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</si>
  <si>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</si>
  <si>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</si>
  <si>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</si>
  <si>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</si>
  <si>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</si>
  <si>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</si>
  <si>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</si>
  <si>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</si>
  <si>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</si>
  <si>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</si>
  <si>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</si>
  <si>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</si>
  <si>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</si>
  <si>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</si>
  <si>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</si>
  <si>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</si>
  <si>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</si>
  <si>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</si>
  <si>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</si>
  <si>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</si>
  <si>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</si>
  <si>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</si>
  <si>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</si>
  <si>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</si>
  <si>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</si>
  <si>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</si>
  <si>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</si>
  <si>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</si>
  <si>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</si>
  <si>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</si>
  <si>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</si>
  <si>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</si>
  <si>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</si>
  <si>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</si>
  <si>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</si>
  <si>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</si>
  <si>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</si>
  <si>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</si>
  <si>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</si>
  <si>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</si>
  <si>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</si>
  <si>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</si>
  <si>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</si>
  <si>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</si>
  <si>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</si>
  <si>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</si>
  <si>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</si>
  <si>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</si>
  <si>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</si>
  <si>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</si>
  <si>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</si>
  <si>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</si>
  <si>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</si>
  <si>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</si>
  <si>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</si>
  <si>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</si>
  <si>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</si>
  <si>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</si>
  <si>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</si>
  <si>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</si>
  <si>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</si>
  <si>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</si>
  <si>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</si>
  <si>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</si>
  <si>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</si>
  <si>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</si>
  <si>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</si>
  <si>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</si>
  <si>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</si>
  <si>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</si>
  <si>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</si>
  <si>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</si>
  <si>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</si>
  <si>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</si>
  <si>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</si>
  <si>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</si>
  <si>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</si>
  <si>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</si>
  <si>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</si>
  <si>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</si>
  <si>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</si>
  <si>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</si>
  <si>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</si>
  <si>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</si>
  <si>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</si>
  <si>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</si>
  <si>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</si>
  <si>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</si>
  <si>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</si>
  <si>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</si>
  <si>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</si>
  <si>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</si>
  <si>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</si>
  <si>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</si>
  <si>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</si>
  <si>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</si>
  <si>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</si>
  <si>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</si>
  <si>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</si>
  <si>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</si>
  <si>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</si>
  <si>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</si>
  <si>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</si>
  <si>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</si>
  <si>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</si>
  <si>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</si>
  <si>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</si>
  <si>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</si>
  <si>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</si>
  <si>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</si>
  <si>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</si>
  <si>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</si>
  <si>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</si>
  <si>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</si>
  <si>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</si>
  <si>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</si>
  <si>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</si>
  <si>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</si>
  <si>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</si>
  <si>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</si>
  <si>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</si>
  <si>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</si>
  <si>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</si>
  <si>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</si>
  <si>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</si>
  <si>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</si>
  <si>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</si>
  <si>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</si>
  <si>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</si>
  <si>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</si>
  <si>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</si>
  <si>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</si>
  <si>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</si>
  <si>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</si>
  <si>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</si>
  <si>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</si>
  <si>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</si>
  <si>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</si>
  <si>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</si>
  <si>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</si>
  <si>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</si>
  <si>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</si>
  <si>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</si>
  <si>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</si>
  <si>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</si>
  <si>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</si>
  <si>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</si>
  <si>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</si>
  <si>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</si>
  <si>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</si>
  <si>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</si>
  <si>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</si>
  <si>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</si>
  <si>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</si>
  <si>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</si>
  <si>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</si>
  <si>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</si>
  <si>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</si>
  <si>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</si>
  <si>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</si>
  <si>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</si>
  <si>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</si>
  <si>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</si>
  <si>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</si>
  <si>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</si>
  <si>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</si>
  <si>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</si>
  <si>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</si>
  <si>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</si>
  <si>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</si>
  <si>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</si>
  <si>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</si>
  <si>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</si>
  <si>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</si>
  <si>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</si>
  <si>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</si>
  <si>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</si>
  <si>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</si>
  <si>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</si>
  <si>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</si>
  <si>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</si>
  <si>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</si>
  <si>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</si>
  <si>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</si>
  <si>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</si>
  <si>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</si>
  <si>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</si>
  <si>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</si>
  <si>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</si>
  <si>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</si>
  <si>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</si>
  <si>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</si>
  <si>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</si>
  <si>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</si>
  <si>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</si>
  <si>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</si>
  <si>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</si>
  <si>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</si>
  <si>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</si>
  <si>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</si>
  <si>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</si>
  <si>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</si>
  <si>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</si>
  <si>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</si>
  <si>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</si>
  <si>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</si>
  <si>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</si>
  <si>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</si>
  <si>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</si>
  <si>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</si>
  <si>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</si>
  <si>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</si>
  <si>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</si>
  <si>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</si>
  <si>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</si>
  <si>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</si>
  <si>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</si>
  <si>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</si>
  <si>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</si>
  <si>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</si>
  <si>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</si>
  <si>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</si>
  <si>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</si>
  <si>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</si>
  <si>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</si>
  <si>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</si>
  <si>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</si>
  <si>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</si>
  <si>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</si>
  <si>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</si>
  <si>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</si>
  <si>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</si>
  <si>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</si>
  <si>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</si>
  <si>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</si>
  <si>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</si>
  <si>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</si>
  <si>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</si>
  <si>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</si>
  <si>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</si>
  <si>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</si>
  <si>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</si>
  <si>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</si>
  <si>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</si>
  <si>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</si>
  <si>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</si>
  <si>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</si>
  <si>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</si>
  <si>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</si>
  <si>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</si>
  <si>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</si>
  <si>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</si>
  <si>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</si>
  <si>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</si>
  <si>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</si>
  <si>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</si>
  <si>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</si>
  <si>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</si>
  <si>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</si>
  <si>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</si>
  <si>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</si>
  <si>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</si>
  <si>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</si>
  <si>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</si>
  <si>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</si>
  <si>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</si>
  <si>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</si>
  <si>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</si>
  <si>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</si>
  <si>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</si>
  <si>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</si>
  <si>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</si>
  <si>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</si>
  <si>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</si>
  <si>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</si>
  <si>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</si>
  <si>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</si>
  <si>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</si>
  <si>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</si>
  <si>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</si>
  <si>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</si>
  <si>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</si>
  <si>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</si>
  <si>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</si>
  <si>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</si>
  <si>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</si>
  <si>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</si>
  <si>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</si>
  <si>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</si>
  <si>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</si>
  <si>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</si>
  <si>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</si>
  <si>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</si>
  <si>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</si>
  <si>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</si>
  <si>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</si>
  <si>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</si>
  <si>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</si>
  <si>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</si>
  <si>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</si>
  <si>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</si>
  <si>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</si>
  <si>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</si>
  <si>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</si>
  <si>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</si>
  <si>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</si>
  <si>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</si>
  <si>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</si>
  <si>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</si>
  <si>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</si>
  <si>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</si>
  <si>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</si>
  <si>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</si>
  <si>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</si>
  <si>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</si>
  <si>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</si>
  <si>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</si>
  <si>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</si>
  <si>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</si>
  <si>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</si>
  <si>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</si>
  <si>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</si>
  <si>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</si>
  <si>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</si>
  <si>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</si>
  <si>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</si>
  <si>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</si>
  <si>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</si>
  <si>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</si>
  <si>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</si>
  <si>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</si>
  <si>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</si>
  <si>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</si>
  <si>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</si>
  <si>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</si>
  <si>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</si>
  <si>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</si>
  <si>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</si>
  <si>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</si>
  <si>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</si>
  <si>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</si>
  <si>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</si>
  <si>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</si>
  <si>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</si>
  <si>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</si>
  <si>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</si>
  <si>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</si>
  <si>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</si>
  <si>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</si>
  <si>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</si>
  <si>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</si>
  <si>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</si>
  <si>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</si>
  <si>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</si>
  <si>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</si>
  <si>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</si>
  <si>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</si>
  <si>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</si>
  <si>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</si>
  <si>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</si>
  <si>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</si>
  <si>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</si>
  <si>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</si>
  <si>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</si>
  <si>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</si>
  <si>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</si>
  <si>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</si>
  <si>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</si>
  <si>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</si>
  <si>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</si>
  <si>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</si>
  <si>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</si>
  <si>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</si>
  <si>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</si>
  <si>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</si>
  <si>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</si>
  <si>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</si>
  <si>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</si>
  <si>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</si>
  <si>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</si>
  <si>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</si>
  <si>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</si>
  <si>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</si>
  <si>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</si>
  <si>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</si>
  <si>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</si>
  <si>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</si>
  <si>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</si>
  <si>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</si>
  <si>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</si>
  <si>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</si>
  <si>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</si>
  <si>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</si>
  <si>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</si>
  <si>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</si>
  <si>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</si>
  <si>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</si>
  <si>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</si>
  <si>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</si>
  <si>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</si>
  <si>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</si>
  <si>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</si>
  <si>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</si>
  <si>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</si>
  <si>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</si>
  <si>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</si>
  <si>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</si>
  <si>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</si>
  <si>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</si>
  <si>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</si>
  <si>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</si>
  <si>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</si>
  <si>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</si>
  <si>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</si>
  <si>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</si>
  <si>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</si>
  <si>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</si>
  <si>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</si>
  <si>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</si>
  <si>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</si>
  <si>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</si>
  <si>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</si>
  <si>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</si>
  <si>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</si>
  <si>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</si>
  <si>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</si>
  <si>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</si>
  <si>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</si>
  <si>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</si>
  <si>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</si>
  <si>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</si>
  <si>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</si>
  <si>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</si>
  <si>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</si>
  <si>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</si>
  <si>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</si>
  <si>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</si>
  <si>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</si>
  <si>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</si>
  <si>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</si>
  <si>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</si>
  <si>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</si>
  <si>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</si>
  <si>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</si>
  <si>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</si>
  <si>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</si>
  <si>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</si>
  <si>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</si>
  <si>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</si>
  <si>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</si>
  <si>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</si>
  <si>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</si>
  <si>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</si>
  <si>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</si>
  <si>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</si>
  <si>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</si>
  <si>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</si>
  <si>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</si>
  <si>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</si>
  <si>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</si>
  <si>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</si>
  <si>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</si>
  <si>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</si>
  <si>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</si>
  <si>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</si>
  <si>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</si>
  <si>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</si>
  <si>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</si>
  <si>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</si>
  <si>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</si>
  <si>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</si>
  <si>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</si>
  <si>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</si>
  <si>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</si>
  <si>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</si>
  <si>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</si>
  <si>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</si>
  <si>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</si>
  <si>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</si>
  <si>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</si>
  <si>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</si>
  <si>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</si>
  <si>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</si>
  <si>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</si>
  <si>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</si>
  <si>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</si>
  <si>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</si>
  <si>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</si>
  <si>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</si>
  <si>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</si>
  <si>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</si>
  <si>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</si>
  <si>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</si>
  <si>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</si>
  <si>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</si>
  <si>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</si>
  <si>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</si>
  <si>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</si>
  <si>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</si>
  <si>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</si>
  <si>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</si>
  <si>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</si>
  <si>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</si>
  <si>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</si>
  <si>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</si>
  <si>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</si>
  <si>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</si>
  <si>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</si>
  <si>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</si>
  <si>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</si>
  <si>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</si>
  <si>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</si>
  <si>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</si>
  <si>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</si>
  <si>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</si>
  <si>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</si>
  <si>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</si>
  <si>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</si>
  <si>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</si>
  <si>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</si>
  <si>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</si>
  <si>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</si>
  <si>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</si>
  <si>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</si>
  <si>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</si>
  <si>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</si>
  <si>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</si>
  <si>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</si>
  <si>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</si>
  <si>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</si>
  <si>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</si>
  <si>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</si>
  <si>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</si>
  <si>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</si>
  <si>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</si>
  <si>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</si>
  <si>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</si>
  <si>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</si>
  <si>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</si>
  <si>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</si>
  <si>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</si>
  <si>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</si>
  <si>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</si>
  <si>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</si>
  <si>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</si>
  <si>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</si>
  <si>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</si>
  <si>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</si>
  <si>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</si>
  <si>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</si>
  <si>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</si>
  <si>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</si>
  <si>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</si>
  <si>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</si>
  <si>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</si>
  <si>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</si>
  <si>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</si>
  <si>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</si>
  <si>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</si>
  <si>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</si>
  <si>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</si>
  <si>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</si>
  <si>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</si>
  <si>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</si>
  <si>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</si>
  <si>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</si>
  <si>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</si>
  <si>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</si>
  <si>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</si>
  <si>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</si>
  <si>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</si>
  <si>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</si>
  <si>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</si>
  <si>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</si>
  <si>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</si>
  <si>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</si>
  <si>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</si>
  <si>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</si>
  <si>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</si>
  <si>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</si>
  <si>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</si>
  <si>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</si>
  <si>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</si>
  <si>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</si>
  <si>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</si>
  <si>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</si>
  <si>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</si>
  <si>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</si>
  <si>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</si>
  <si>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</si>
  <si>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</si>
  <si>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</si>
  <si>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</si>
  <si>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</si>
  <si>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</si>
  <si>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</si>
  <si>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</si>
  <si>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</si>
  <si>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</si>
  <si>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</si>
  <si>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</si>
  <si>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</si>
  <si>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</si>
  <si>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</si>
  <si>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</si>
  <si>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</si>
  <si>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</si>
  <si>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</si>
  <si>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</si>
  <si>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</si>
  <si>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</si>
  <si>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</si>
  <si>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</si>
  <si>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</si>
  <si>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</si>
  <si>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</si>
  <si>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</si>
  <si>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</si>
  <si>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</si>
  <si>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</si>
  <si>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</si>
  <si>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</si>
  <si>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</si>
  <si>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</si>
  <si>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</si>
  <si>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</si>
  <si>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</si>
  <si>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</si>
  <si>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</si>
  <si>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</si>
  <si>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</si>
  <si>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</si>
  <si>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</si>
  <si>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</si>
  <si>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</si>
  <si>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</si>
  <si>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</si>
  <si>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</si>
  <si>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</si>
  <si>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</si>
  <si>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</si>
  <si>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</si>
  <si>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</si>
  <si>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</si>
  <si>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</si>
  <si>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</si>
  <si>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</si>
  <si>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</si>
  <si>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</si>
  <si>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</si>
  <si>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</si>
  <si>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</si>
  <si>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</si>
  <si>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</si>
  <si>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</si>
  <si>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</si>
  <si>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</si>
  <si>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</si>
  <si>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</si>
  <si>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</si>
  <si>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</si>
  <si>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</si>
  <si>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</si>
  <si>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</si>
  <si>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</si>
  <si>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</si>
  <si>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</si>
  <si>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</si>
  <si>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</si>
  <si>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</si>
  <si>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</si>
  <si>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</si>
  <si>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</si>
  <si>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</si>
  <si>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</si>
  <si>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</si>
  <si>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</si>
  <si>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</si>
  <si>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</si>
  <si>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</si>
  <si>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</si>
  <si>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</si>
  <si>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</si>
  <si>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</si>
  <si>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</si>
  <si>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</si>
  <si>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</si>
  <si>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</si>
  <si>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</si>
  <si>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</si>
  <si>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</si>
  <si>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</si>
  <si>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</si>
  <si>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</si>
  <si>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</si>
  <si>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</si>
  <si>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</si>
  <si>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</si>
  <si>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</si>
  <si>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</si>
  <si>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</si>
  <si>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</si>
  <si>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</si>
  <si>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</si>
  <si>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</si>
  <si>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</si>
  <si>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</si>
  <si>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</si>
  <si>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</si>
  <si>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</si>
  <si>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</si>
  <si>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</si>
  <si>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</si>
  <si>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</si>
  <si>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</si>
  <si>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</si>
  <si>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</si>
  <si>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</si>
  <si>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</si>
  <si>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</si>
  <si>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</si>
  <si>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</si>
  <si>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</si>
  <si>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</si>
  <si>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</si>
  <si>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</si>
  <si>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</si>
  <si>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</si>
  <si>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</si>
  <si>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</si>
  <si>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</si>
  <si>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</si>
  <si>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</si>
  <si>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</si>
  <si>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</si>
  <si>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</si>
  <si>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</si>
  <si>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</si>
  <si>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</si>
  <si>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</si>
  <si>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</si>
  <si>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</si>
  <si>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</si>
  <si>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</si>
  <si>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</si>
  <si>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</si>
  <si>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</si>
  <si>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</si>
  <si>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</si>
  <si>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</si>
  <si>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</si>
  <si>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</si>
  <si>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</si>
  <si>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</si>
  <si>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</si>
  <si>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</si>
  <si>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</si>
  <si>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</si>
  <si>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</si>
  <si>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</si>
  <si>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</si>
  <si>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</si>
  <si>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</si>
  <si>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</si>
  <si>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</si>
  <si>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</si>
  <si>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</si>
  <si>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</si>
  <si>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</si>
  <si>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</si>
  <si>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</si>
  <si>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</si>
  <si>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</si>
  <si>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</si>
  <si>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</si>
  <si>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</si>
  <si>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</si>
  <si>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</si>
  <si>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</si>
  <si>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</si>
  <si>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</si>
  <si>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</si>
  <si>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</si>
  <si>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</si>
  <si>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</si>
  <si>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</si>
  <si>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</si>
  <si>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</si>
  <si>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</si>
  <si>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</si>
  <si>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</si>
  <si>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</si>
  <si>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</si>
  <si>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</si>
  <si>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</si>
  <si>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</si>
  <si>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</si>
  <si>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</si>
  <si>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</si>
  <si>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</si>
  <si>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</si>
  <si>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</si>
  <si>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</si>
  <si>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</si>
  <si>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</si>
  <si>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</si>
  <si>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</si>
  <si>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</si>
  <si>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</si>
  <si>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</si>
  <si>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</si>
  <si>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</si>
  <si>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</si>
  <si>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</si>
  <si>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</si>
  <si>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</si>
  <si>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</si>
  <si>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</si>
  <si>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</si>
  <si>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</si>
  <si>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</si>
  <si>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</si>
  <si>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</si>
  <si>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</si>
  <si>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</si>
  <si>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</si>
  <si>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</si>
  <si>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</si>
  <si>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</si>
  <si>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</si>
  <si>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</si>
  <si>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</si>
  <si>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</si>
  <si>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</si>
  <si>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</si>
  <si>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</si>
  <si>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</si>
  <si>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</si>
  <si>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</si>
  <si>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</si>
  <si>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</si>
  <si>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</si>
  <si>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</si>
  <si>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</si>
  <si>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</si>
  <si>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</si>
  <si>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</si>
  <si>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</si>
  <si>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</si>
  <si>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</si>
  <si>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</si>
  <si>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</si>
  <si>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</si>
  <si>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</si>
  <si>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</si>
  <si>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</si>
  <si>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</si>
  <si>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</si>
  <si>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</si>
  <si>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</si>
  <si>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</si>
  <si>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</si>
  <si>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</si>
  <si>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</si>
  <si>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</si>
  <si>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</si>
  <si>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</si>
  <si>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</si>
  <si>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</si>
  <si>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</si>
  <si>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</si>
  <si>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</si>
  <si>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</si>
  <si>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</si>
  <si>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</si>
  <si>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</si>
  <si>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</si>
  <si>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</si>
  <si>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</si>
  <si>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</si>
  <si>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</si>
  <si>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</si>
  <si>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</si>
  <si>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</si>
  <si>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</si>
  <si>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</si>
  <si>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</si>
  <si>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</si>
  <si>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</si>
  <si>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</si>
  <si>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</si>
  <si>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</si>
  <si>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</si>
  <si>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</si>
  <si>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</si>
  <si>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</si>
  <si>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</si>
  <si>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</si>
  <si>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</si>
  <si>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</si>
  <si>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</si>
  <si>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</si>
  <si>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</si>
  <si>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</si>
  <si>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</si>
  <si>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</si>
  <si>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</si>
  <si>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</si>
  <si>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</si>
  <si>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</si>
  <si>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</si>
  <si>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</si>
  <si>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</si>
  <si>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</si>
  <si>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</si>
  <si>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</si>
  <si>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</si>
  <si>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</si>
  <si>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</si>
  <si>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</si>
  <si>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</si>
  <si>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</si>
  <si>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</si>
  <si>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</si>
  <si>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</si>
  <si>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</si>
  <si>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</si>
  <si>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</si>
  <si>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</si>
  <si>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</si>
  <si>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</si>
  <si>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</si>
  <si>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</si>
  <si>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</si>
  <si>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</si>
  <si>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</si>
  <si>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</si>
  <si>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</si>
  <si>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</si>
  <si>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</si>
  <si>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</si>
  <si>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</si>
  <si>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</si>
  <si>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</si>
  <si>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</si>
  <si>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</si>
  <si>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</si>
  <si>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</si>
  <si>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</si>
  <si>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</si>
  <si>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</si>
  <si>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</si>
  <si>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</si>
  <si>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</si>
  <si>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</si>
  <si>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</si>
  <si>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</si>
  <si>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</si>
  <si>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</si>
  <si>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</si>
  <si>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</si>
  <si>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</si>
  <si>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</si>
  <si>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</si>
  <si>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</si>
  <si>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</si>
  <si>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</si>
  <si>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</si>
  <si>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</si>
  <si>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</si>
  <si>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</si>
  <si>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</si>
  <si>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</si>
  <si>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</si>
  <si>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</si>
  <si>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</si>
  <si>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</si>
  <si>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</si>
  <si>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</si>
  <si>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</si>
  <si>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</si>
  <si>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</si>
  <si>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</si>
  <si>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</si>
  <si>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</si>
  <si>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</si>
  <si>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</si>
  <si>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</si>
  <si>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</si>
  <si>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</si>
  <si>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</si>
  <si>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</si>
  <si>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</si>
  <si>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</si>
  <si>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</si>
  <si>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</si>
  <si>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</si>
  <si>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</si>
  <si>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</si>
  <si>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</si>
  <si>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</si>
  <si>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</si>
  <si>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</si>
  <si>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</si>
  <si>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</si>
  <si>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</si>
  <si>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</si>
  <si>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</si>
  <si>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</si>
  <si>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</si>
  <si>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</si>
  <si>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</si>
  <si>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</si>
  <si>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</si>
  <si>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</si>
  <si>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</si>
  <si>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</si>
  <si>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</si>
  <si>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</si>
  <si>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</si>
  <si>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</si>
  <si>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</si>
  <si>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</si>
  <si>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</si>
  <si>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</si>
  <si>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</si>
  <si>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</si>
  <si>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</si>
  <si>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</si>
  <si>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</si>
  <si>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</si>
  <si>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</si>
  <si>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</si>
  <si>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</si>
  <si>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</si>
  <si>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</si>
  <si>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</si>
  <si>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</si>
  <si>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</si>
  <si>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</si>
  <si>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</si>
  <si>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</si>
  <si>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</si>
  <si>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</si>
  <si>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</si>
  <si>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</si>
  <si>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</si>
  <si>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</si>
  <si>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</si>
  <si>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</si>
  <si>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</si>
  <si>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</si>
  <si>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</si>
  <si>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</si>
  <si>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</si>
  <si>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</si>
  <si>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</si>
  <si>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</si>
  <si>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</si>
  <si>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</si>
  <si>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</si>
  <si>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</si>
  <si>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</si>
  <si>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</si>
  <si>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</si>
  <si>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</si>
  <si>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</si>
  <si>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</si>
  <si>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</si>
  <si>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</si>
  <si>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</si>
  <si>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</si>
  <si>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</si>
  <si>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</si>
  <si>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</si>
  <si>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</si>
  <si>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</si>
  <si>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</si>
  <si>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</si>
  <si>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</si>
  <si>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</si>
  <si>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</si>
  <si>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</si>
  <si>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</si>
  <si>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</si>
  <si>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</si>
  <si>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</si>
  <si>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</si>
  <si>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</si>
  <si>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</si>
  <si>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</si>
  <si>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</si>
  <si>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</si>
  <si>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</si>
  <si>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</si>
  <si>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</si>
  <si>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</si>
  <si>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</si>
  <si>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</si>
  <si>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</si>
  <si>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</si>
  <si>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</si>
  <si>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</si>
  <si>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</si>
  <si>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</si>
  <si>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</si>
  <si>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</si>
  <si>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</si>
  <si>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</si>
  <si>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</si>
  <si>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</si>
  <si>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</si>
  <si>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</si>
  <si>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</si>
  <si>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</si>
  <si>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</si>
  <si>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</si>
  <si>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</si>
  <si>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</si>
  <si>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</si>
  <si>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</si>
  <si>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</si>
  <si>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</si>
  <si>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</si>
  <si>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</si>
  <si>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</si>
  <si>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</si>
  <si>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</si>
  <si>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</si>
  <si>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</si>
  <si>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</si>
  <si>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</si>
  <si>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</si>
  <si>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</si>
  <si>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</si>
  <si>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</si>
  <si>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</si>
  <si>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</si>
  <si>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</si>
  <si>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</si>
  <si>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</si>
  <si>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</si>
  <si>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</si>
  <si>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</si>
  <si>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</si>
  <si>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</si>
  <si>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</si>
  <si>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</si>
  <si>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</si>
  <si>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</si>
  <si>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</si>
  <si>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</si>
  <si>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</si>
  <si>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</si>
  <si>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</si>
  <si>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</si>
  <si>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</si>
  <si>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</si>
  <si>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</si>
  <si>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</si>
  <si>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</si>
  <si>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</si>
  <si>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</si>
  <si>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</si>
  <si>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</si>
  <si>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</si>
  <si>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</si>
  <si>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</si>
  <si>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</si>
  <si>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</si>
  <si>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</si>
  <si>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</si>
  <si>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</si>
  <si>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</si>
  <si>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</si>
  <si>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</si>
  <si>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</si>
  <si>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</si>
  <si>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</si>
  <si>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</si>
  <si>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</si>
  <si>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</si>
  <si>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</si>
  <si>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</si>
  <si>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</si>
  <si>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</si>
  <si>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</si>
  <si>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</si>
  <si>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</si>
  <si>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</si>
  <si>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</si>
  <si>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</si>
  <si>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</si>
  <si>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</si>
  <si>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</si>
  <si>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</si>
  <si>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</si>
  <si>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</si>
  <si>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</si>
  <si>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</si>
  <si>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</si>
  <si>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</si>
  <si>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</si>
  <si>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</si>
  <si>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</si>
  <si>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</si>
  <si>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</si>
  <si>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</si>
  <si>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</si>
  <si>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</si>
  <si>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</si>
  <si>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</si>
  <si>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</si>
  <si>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</si>
  <si>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</si>
  <si>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</si>
  <si>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</si>
  <si>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</si>
  <si>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</si>
  <si>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</si>
  <si>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</si>
  <si>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</si>
  <si>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</si>
  <si>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</si>
  <si>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</si>
  <si>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</si>
  <si>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</si>
  <si>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</si>
  <si>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</si>
  <si>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</si>
  <si>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</si>
  <si>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</si>
  <si>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</si>
  <si>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</si>
  <si>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</si>
  <si>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</si>
  <si>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</si>
  <si>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</si>
  <si>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</si>
  <si>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</si>
  <si>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</si>
  <si>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</si>
  <si>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</si>
  <si>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</si>
  <si>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</si>
  <si>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</si>
  <si>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</si>
  <si>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</si>
  <si>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</si>
  <si>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</si>
  <si>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</si>
  <si>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</si>
  <si>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</si>
  <si>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</si>
  <si>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</si>
  <si>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</si>
  <si>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</si>
  <si>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</si>
  <si>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</si>
  <si>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</si>
  <si>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</si>
  <si>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</si>
  <si>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</si>
  <si>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</si>
  <si>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</si>
  <si>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</si>
  <si>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</si>
  <si>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</si>
  <si>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</si>
  <si>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</si>
  <si>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</si>
  <si>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</si>
  <si>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</si>
  <si>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</si>
  <si>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</si>
  <si>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</si>
  <si>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</si>
  <si>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</si>
  <si>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</si>
  <si>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</si>
  <si>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</si>
  <si>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</si>
  <si>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</si>
  <si>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</si>
  <si>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</si>
  <si>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</si>
  <si>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</si>
  <si>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</si>
  <si>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</si>
  <si>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</si>
  <si>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</si>
  <si>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</si>
  <si>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</si>
  <si>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</si>
  <si>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</si>
  <si>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</si>
  <si>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</si>
  <si>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</si>
  <si>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</si>
  <si>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</si>
  <si>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</si>
  <si>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</si>
  <si>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</si>
  <si>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</si>
  <si>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</si>
  <si>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</si>
  <si>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</si>
  <si>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</si>
  <si>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</si>
  <si>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</si>
  <si>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</si>
  <si>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</si>
  <si>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</si>
  <si>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</si>
  <si>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</si>
  <si>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</si>
  <si>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</si>
  <si>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</si>
  <si>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</si>
  <si>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</si>
  <si>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</si>
  <si>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</si>
  <si>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</si>
  <si>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</si>
  <si>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</si>
  <si>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</si>
  <si>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</si>
  <si>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</si>
  <si>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</si>
  <si>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</si>
  <si>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</si>
  <si>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</si>
  <si>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</si>
  <si>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</si>
  <si>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</si>
  <si>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</si>
  <si>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</si>
  <si>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</si>
  <si>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</si>
  <si>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</si>
  <si>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</si>
  <si>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</si>
  <si>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</si>
  <si>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</si>
  <si>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</si>
  <si>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</si>
  <si>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</si>
  <si>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</si>
  <si>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</si>
  <si>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</si>
  <si>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</si>
  <si>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</si>
  <si>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</si>
  <si>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</si>
  <si>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</si>
  <si>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</si>
  <si>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</si>
  <si>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</si>
  <si>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</si>
  <si>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</si>
  <si>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</si>
  <si>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</si>
  <si>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</si>
  <si>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</si>
  <si>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</si>
  <si>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</si>
  <si>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</si>
  <si>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Sinclair &amp; Rush Ltd</t>
  </si>
  <si>
    <t>Daniel Purton</t>
  </si>
  <si>
    <t>dpurton@sinclair-rush.co.uk</t>
  </si>
  <si>
    <t>+44 (0) 1622 620229</t>
  </si>
  <si>
    <t>Mark Osborn</t>
  </si>
  <si>
    <t>Managing Director</t>
  </si>
  <si>
    <t>mosborn@sinclair-rush.co.uk</t>
  </si>
  <si>
    <t>https://www.sinclair-rush.co.uk/documents/</t>
  </si>
  <si>
    <t>It is not necessary to receive from our suppliers completed Conflict Minerals Reporting Template, as no such Conflict Mineral is used in our production process nor our products.</t>
  </si>
  <si>
    <t>We do not need to identify smelters as there are no products that are used within our scope indicated above.</t>
  </si>
  <si>
    <t>We are not subject to the Security Exchange commission Conflict Minerals Disclosure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</si>
</sst>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purton@sinclair-rush.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inclair-rush.co.uk/documents/" TargetMode="External"/><Relationship Id="rId4" Type="http://schemas.openxmlformats.org/officeDocument/2006/relationships/hyperlink" Target="mailto:mosborn@sinclair-rush.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57.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78.75">
      <c r="A40" s="303"/>
      <c r="B40" s="281">
        <v>4.01</v>
      </c>
      <c r="C40" s="287" t="s">
        <v>1480</v>
      </c>
      <c r="D40" s="277" t="s">
        <v>2159</v>
      </c>
      <c r="E40" s="276" t="s">
        <v>2116</v>
      </c>
      <c r="F40" s="276" t="s">
        <v>2120</v>
      </c>
      <c r="G40" s="24"/>
    </row>
    <row r="41" spans="1:7" ht="78.75">
      <c r="A41" s="303"/>
      <c r="B41" s="281" t="s">
        <v>2146</v>
      </c>
      <c r="C41" s="287" t="s">
        <v>1480</v>
      </c>
      <c r="D41" s="277" t="s">
        <v>2158</v>
      </c>
      <c r="E41" s="276" t="s">
        <v>2149</v>
      </c>
      <c r="F41" s="276" t="s">
        <v>2147</v>
      </c>
      <c r="G41" s="24"/>
    </row>
    <row r="42" spans="1:7" ht="78.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6FC6E94-E636-4467-BED7-734BF69CEDC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359324F-AAED-4F2F-8547-3C6379FFE4A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10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479</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7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15880</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15881</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15882</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15883</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15884</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15885</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15882</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46189</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27" t="s">
        <v>474</v>
      </c>
      <c r="E27" s="328"/>
      <c r="F27" s="11"/>
      <c r="G27" s="335"/>
      <c r="H27" s="336"/>
      <c r="I27" s="336"/>
      <c r="J27" s="337"/>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v>
      </c>
      <c r="C31" s="9"/>
      <c r="D31" s="332" t="str">
        <f ca="1">D25</f>
        <v>Answer</v>
      </c>
      <c r="E31" s="332"/>
      <c r="F31" s="17"/>
      <c r="G31" s="41" t="str">
        <f ca="1">G25</f>
        <v>Comments</v>
      </c>
      <c r="H31" s="41"/>
      <c r="I31" s="41"/>
      <c r="J31" s="80"/>
      <c r="K31" s="33"/>
      <c r="L31" s="108" t="s">
        <v>1197</v>
      </c>
      <c r="P31" s="42">
        <f>COUNTIF(D$26:D$29,"No")</f>
        <v>4</v>
      </c>
      <c r="Q31" s="42" t="str">
        <f>IF(P31=4,""," (*)")</f>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27"/>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v>
      </c>
      <c r="C37" s="9"/>
      <c r="D37" s="332" t="str">
        <f ca="1">D25</f>
        <v>Answer</v>
      </c>
      <c r="E37" s="332"/>
      <c r="F37" s="17"/>
      <c r="G37" s="41" t="str">
        <f ca="1">G25</f>
        <v>Comments</v>
      </c>
      <c r="H37" s="375"/>
      <c r="I37" s="375"/>
      <c r="J37" s="375"/>
      <c r="K37" s="33"/>
      <c r="L37" s="108" t="s">
        <v>1197</v>
      </c>
      <c r="P37" s="42">
        <f>COUNTIF(D$26:D$29,"No")+COUNTIF(D$32:D$35,"No")</f>
        <v>4</v>
      </c>
      <c r="Q37" s="42" t="str">
        <f>IF(P37&gt;3,""," (*)")</f>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27"/>
      <c r="E39" s="328"/>
      <c r="F39" s="44"/>
      <c r="G39" s="335"/>
      <c r="H39" s="336"/>
      <c r="I39" s="336"/>
      <c r="J39" s="337"/>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v>
      </c>
      <c r="C43" s="9"/>
      <c r="D43" s="332" t="str">
        <f ca="1">D25</f>
        <v>Answer</v>
      </c>
      <c r="E43" s="332"/>
      <c r="F43" s="17"/>
      <c r="G43" s="41" t="str">
        <f ca="1">G25</f>
        <v>Comments</v>
      </c>
      <c r="H43" s="41"/>
      <c r="I43" s="41"/>
      <c r="J43" s="80"/>
      <c r="K43" s="33"/>
      <c r="L43" s="108"/>
      <c r="P43" s="42">
        <f>COUNTIF(D$26:D$29,"No")+COUNTIF(D$32:D$35,"No")</f>
        <v>4</v>
      </c>
      <c r="Q43" s="42" t="str">
        <f>IF(P43&gt;3,""," (*)")</f>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27"/>
      <c r="E45" s="328"/>
      <c r="F45" s="44"/>
      <c r="G45" s="335"/>
      <c r="H45" s="336"/>
      <c r="I45" s="336"/>
      <c r="J45" s="337"/>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 xml:space="preserve">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27"/>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 xml:space="preserve">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69"/>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 xml:space="preserve">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27"/>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 xml:space="preserve">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27"/>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v>
      </c>
      <c r="C77" s="54"/>
      <c r="D77" s="327" t="s">
        <v>473</v>
      </c>
      <c r="E77" s="328"/>
      <c r="F77" s="54"/>
      <c r="G77" s="339" t="s">
        <v>15886</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v>
      </c>
      <c r="C81" s="54"/>
      <c r="D81" s="327" t="s">
        <v>473</v>
      </c>
      <c r="E81" s="328"/>
      <c r="F81" s="54"/>
      <c r="G81" s="335" t="s">
        <v>15887</v>
      </c>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v>
      </c>
      <c r="C83" s="54"/>
      <c r="D83" s="327" t="s">
        <v>474</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v>
      </c>
      <c r="C85" s="54"/>
      <c r="D85" s="380" t="s">
        <v>474</v>
      </c>
      <c r="E85" s="381"/>
      <c r="F85" s="54"/>
      <c r="G85" s="335" t="s">
        <v>15888</v>
      </c>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v>
      </c>
      <c r="C87" s="54"/>
      <c r="D87" s="327" t="s">
        <v>474</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v>
      </c>
      <c r="C89" s="54"/>
      <c r="D89" s="327" t="s">
        <v>474</v>
      </c>
      <c r="E89" s="328"/>
      <c r="F89" s="54"/>
      <c r="G89" s="335" t="s">
        <v>15889</v>
      </c>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
      </c>
    </row>
    <row r="103" spans="2:7" ht="15.75" hidden="1">
      <c r="B103" s="219" t="s">
        <v>2373</v>
      </c>
      <c r="D103" s="264" t="str">
        <f>IF(AND(OR($D$28="Yes",$D$28=""),OR($D$34="Yes",$D$34="")),"No","")</f>
        <v/>
      </c>
      <c r="E103" s="264" t="str">
        <f>IF(AND(OR($D$27="Yes",$D$27=""),OR($D$33="Yes",$D$33="")),"Greater than 90%","")</f>
        <v/>
      </c>
      <c r="G103" s="264" t="str">
        <f>IF(OR($D$29="Yes",$D$29=""),"No","")</f>
        <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
      </c>
      <c r="E105" s="264" t="str">
        <f>IF(AND(OR($D$27="Yes",$D$27=""),OR($D$33="Yes",$D$33="")),"Greater than 50%","")</f>
        <v/>
      </c>
    </row>
    <row r="106" spans="2:7" ht="15.75" hidden="1">
      <c r="B106" s="219" t="s">
        <v>11949</v>
      </c>
      <c r="D106" s="264" t="str">
        <f>IF(AND(OR($D$29="Yes",$D$29=""),OR($D$35="Yes",$D$35="")),"No","")</f>
        <v/>
      </c>
      <c r="E106" s="264" t="str">
        <f>IF(AND(OR($D$27="Yes",$D$27=""),OR($D$33="Yes",$D$33="")),"50% or less","")</f>
        <v/>
      </c>
    </row>
    <row r="107" spans="2:7" ht="15.75" hidden="1">
      <c r="B107" s="219" t="s">
        <v>474</v>
      </c>
      <c r="D107" s="264" t="str">
        <f>IF(AND(OR($D$29="Yes",$D$29=""),OR($D$35="Yes",$D$35="")),"Unknown","")</f>
        <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A7F1EE-21B5-4533-91B4-1B6EDC0370A4}"/>
    <hyperlink ref="D20" r:id="rId4" xr:uid="{4E87CA82-A543-49A4-A087-7D037ADF2CE3}"/>
    <hyperlink ref="G77" r:id="rId5" xr:uid="{9C863F47-1205-4DD7-9E28-AA94AFD00C4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E22BA4-AD03-41BA-A69F-55CB3BBEDD3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Sinclair &amp; Rush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Daniel Purton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dpurton@sinclair-rush.co.uk</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+44 (0) 1622 620229</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Mark Osborn</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mosborn@sinclair-rush.co.uk</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46189</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770</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770</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 xml:space="preserve">5) Does 100 percent of the 3TG (necessary to the functionality or production of your products) originate from recycled or scrap sources? </v>
      </c>
      <c r="B33" s="89"/>
      <c r="C33" s="89"/>
      <c r="D33" s="93"/>
      <c r="E33" s="19" t="s">
        <v>1261</v>
      </c>
      <c r="F33" s="90"/>
      <c r="J33" s="143"/>
    </row>
    <row r="34" spans="1:10" ht="5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1261</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5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 xml:space="preserve">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769</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 xml:space="preserve">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1257</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 xml:space="preserve">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770</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v>
      </c>
      <c r="B54" s="86" t="str">
        <f>Declaration!D75</f>
        <v>Yes</v>
      </c>
      <c r="C54" s="86" t="str">
        <f t="shared" ref="C54:C60" ca="1" si="10">IF(H54=1,J54,I54)</f>
        <v>Complete</v>
      </c>
      <c r="D54" s="92" t="str">
        <f>IF(H54=1,"Click here to answer question (A)","")</f>
        <v/>
      </c>
      <c r="E54" s="19" t="s">
        <v>1261</v>
      </c>
      <c r="F54" s="91">
        <f>IF(SUM(F$24:F$27)=0,0,1)</f>
        <v>0</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v>
      </c>
      <c r="B55" s="86" t="str">
        <f>Declaration!D77</f>
        <v>Yes</v>
      </c>
      <c r="C55" s="86" t="str">
        <f t="shared" ca="1" si="10"/>
        <v>Complete</v>
      </c>
      <c r="D55" s="92" t="str">
        <f>IF(H55=1,"Click here to answer question (B)","")</f>
        <v/>
      </c>
      <c r="E55" s="19" t="s">
        <v>1261</v>
      </c>
      <c r="F55" s="91">
        <f t="shared" ref="F55" si="12">F$54</f>
        <v>0</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https://www.sinclair-rush.co.uk/documents/</v>
      </c>
      <c r="C56" s="86" t="str">
        <f t="shared" ca="1" si="10"/>
        <v>Complete</v>
      </c>
      <c r="D56" s="92" t="str">
        <f>IF(H56=1,"Click here to specify URL for question (B)","")</f>
        <v/>
      </c>
      <c r="E56" s="19"/>
      <c r="F56" s="91">
        <f>IF(AND(F55=1,B55="Yes"),1,0)</f>
        <v>0</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63.75">
      <c r="A57" s="86" t="str">
        <f ca="1">Declaration!B79</f>
        <v>C. Do you require your direct suppliers to source the 3TG from smelters whose due diligence practices have been validated by an independent third party audit program?</v>
      </c>
      <c r="B57" s="86" t="str">
        <f>Declaration!D79</f>
        <v>Yes</v>
      </c>
      <c r="C57" s="86" t="str">
        <f t="shared" ca="1" si="10"/>
        <v>Complete</v>
      </c>
      <c r="D57" s="92" t="str">
        <f>IF(H57=1,"Click here to answer question (C)","")</f>
        <v/>
      </c>
      <c r="E57" s="19" t="s">
        <v>1261</v>
      </c>
      <c r="F57" s="91">
        <f>F$54</f>
        <v>0</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v>
      </c>
      <c r="B58" s="86" t="str">
        <f>Declaration!D81</f>
        <v>Yes</v>
      </c>
      <c r="C58" s="86" t="str">
        <f t="shared" ca="1" si="10"/>
        <v>Complete</v>
      </c>
      <c r="D58" s="92" t="str">
        <f>IF(H58=1,"Click here to answer question (D)","")</f>
        <v/>
      </c>
      <c r="E58" s="19" t="s">
        <v>1261</v>
      </c>
      <c r="F58" s="91">
        <f>F$54</f>
        <v>0</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v>
      </c>
      <c r="B59" s="86" t="str">
        <f>Declaration!D83</f>
        <v>No</v>
      </c>
      <c r="C59" s="86" t="str">
        <f t="shared" ca="1" si="10"/>
        <v>Complete</v>
      </c>
      <c r="D59" s="92" t="str">
        <f>IF(H59=1,"Click here to answer question (E)","")</f>
        <v/>
      </c>
      <c r="E59" s="19" t="s">
        <v>1261</v>
      </c>
      <c r="F59" s="91">
        <f>F$54</f>
        <v>0</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v>
      </c>
      <c r="B60" s="86" t="str">
        <f>Declaration!D85</f>
        <v>No</v>
      </c>
      <c r="C60" s="86" t="str">
        <f t="shared" ca="1" si="10"/>
        <v>Complete</v>
      </c>
      <c r="D60" s="92" t="str">
        <f>IF(H60=1,"Click here to answer question (F)","")</f>
        <v/>
      </c>
      <c r="E60" s="19" t="s">
        <v>1261</v>
      </c>
      <c r="F60" s="91">
        <f>F$54</f>
        <v>0</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v>
      </c>
      <c r="B62" s="86" t="str">
        <f>Declaration!D87</f>
        <v>No</v>
      </c>
      <c r="C62" s="86" t="str">
        <f t="shared" ref="C62:C68" ca="1" si="13">IF(H62=1,J62,I62)</f>
        <v>Complete</v>
      </c>
      <c r="D62" s="92" t="str">
        <f>IF(H62=1,"Click here to answer question (G)","")</f>
        <v/>
      </c>
      <c r="E62" s="19" t="s">
        <v>1261</v>
      </c>
      <c r="F62" s="91">
        <f>F$54</f>
        <v>0</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v>
      </c>
      <c r="B63" s="86" t="str">
        <f>Declaration!D89</f>
        <v>No</v>
      </c>
      <c r="C63" s="86" t="str">
        <f t="shared" ca="1" si="13"/>
        <v>Complete</v>
      </c>
      <c r="D63" s="92" t="str">
        <f>IF(H63=1,"Click here to answer question (H)","")</f>
        <v/>
      </c>
      <c r="E63" s="19" t="s">
        <v>1261</v>
      </c>
      <c r="F63" s="91">
        <f>F$54</f>
        <v>0</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8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56.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85.2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42.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13.7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4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57">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Purton</cp:lastModifiedBy>
  <cp:lastPrinted>2015-04-21T20:47:43Z</cp:lastPrinted>
  <dcterms:created xsi:type="dcterms:W3CDTF">2010-06-21T21:00:23Z</dcterms:created>
  <dcterms:modified xsi:type="dcterms:W3CDTF">2026-06-16T10:28:03Z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